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S:\RIO\Research Information Management\OA, OS and repository\JISC OA reporting\"/>
    </mc:Choice>
  </mc:AlternateContent>
  <xr:revisionPtr revIDLastSave="0" documentId="13_ncr:1_{129FE56B-6954-4682-A620-2B9721D0B0E5}" xr6:coauthVersionLast="47" xr6:coauthVersionMax="47" xr10:uidLastSave="{00000000-0000-0000-0000-000000000000}"/>
  <bookViews>
    <workbookView xWindow="-110" yWindow="-110" windowWidth="19420" windowHeight="10420" tabRatio="696" activeTab="2" xr2:uid="{00000000-000D-0000-FFFF-FFFF00000000}"/>
  </bookViews>
  <sheets>
    <sheet name="introduction" sheetId="8" r:id="rId1"/>
    <sheet name="definitions" sheetId="11" r:id="rId2"/>
    <sheet name="Jisc APC template v4" sheetId="25" r:id="rId3"/>
    <sheet name="Discounts, memberships &amp; pre-pa" sheetId="23" r:id="rId4"/>
    <sheet name="RCUK compliance summary" sheetId="21" r:id="rId5"/>
    <sheet name="Constrained values" sheetId="24" state="hidden" r:id="rId6"/>
  </sheets>
  <definedNames>
    <definedName name="_xlnm.Print_Area" localSheetId="2">'Jisc APC template v4'!$A$3:$AB$22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 i="25" l="1"/>
  <c r="F36" i="21" l="1"/>
  <c r="D36" i="21"/>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E28" i="21"/>
  <c r="G28" i="21" s="1"/>
  <c r="C29" i="21" l="1"/>
  <c r="A7" i="23" a="1"/>
  <c r="A7" i="23" s="1"/>
  <c r="E7" i="23" s="1"/>
  <c r="G6" i="23"/>
  <c r="I6" i="23" s="1"/>
  <c r="E6" i="23"/>
  <c r="F6" i="23"/>
  <c r="K6" i="23" s="1"/>
  <c r="C46" i="21"/>
  <c r="C44" i="21"/>
  <c r="C20" i="21"/>
  <c r="C15" i="21"/>
  <c r="E29" i="21" l="1"/>
  <c r="G29" i="21" s="1"/>
  <c r="C30" i="21" s="1"/>
  <c r="E30" i="21" s="1"/>
  <c r="F7" i="23"/>
  <c r="K7" i="23" s="1"/>
  <c r="A8" i="23" a="1"/>
  <c r="A8" i="23" s="1"/>
  <c r="G8" i="23" s="1"/>
  <c r="I8" i="23" s="1"/>
  <c r="H7" i="23"/>
  <c r="J7" i="23" s="1"/>
  <c r="G7" i="23"/>
  <c r="I7" i="23" s="1"/>
  <c r="C39" i="21"/>
  <c r="G30" i="21" l="1"/>
  <c r="C31" i="21" s="1"/>
  <c r="E31" i="21" s="1"/>
  <c r="E8" i="23"/>
  <c r="H8" i="23"/>
  <c r="J8" i="23" s="1"/>
  <c r="F8" i="23"/>
  <c r="K8" i="23" s="1"/>
  <c r="A9" i="23" a="1"/>
  <c r="A9" i="23" s="1"/>
  <c r="E9" i="23" s="1"/>
  <c r="G31" i="21" l="1"/>
  <c r="C32" i="21" s="1"/>
  <c r="E32" i="21" s="1"/>
  <c r="F9" i="23"/>
  <c r="K9" i="23" s="1"/>
  <c r="H9" i="23"/>
  <c r="J9" i="23" s="1"/>
  <c r="A10" i="23" a="1"/>
  <c r="A10" i="23" s="1"/>
  <c r="A11" i="23" s="1" a="1"/>
  <c r="A11" i="23" s="1"/>
  <c r="G9" i="23"/>
  <c r="I9" i="23" s="1"/>
  <c r="G32" i="21" l="1"/>
  <c r="C33" i="21" s="1"/>
  <c r="E33" i="21" s="1"/>
  <c r="E10" i="23"/>
  <c r="F10" i="23"/>
  <c r="K10" i="23" s="1"/>
  <c r="G10" i="23"/>
  <c r="I10" i="23" s="1"/>
  <c r="H10" i="23"/>
  <c r="J10" i="23" s="1"/>
  <c r="A12" i="23" a="1"/>
  <c r="A12" i="23" s="1"/>
  <c r="G12" i="23" s="1"/>
  <c r="I12" i="23" s="1"/>
  <c r="G11" i="23"/>
  <c r="I11" i="23" s="1"/>
  <c r="E11" i="23"/>
  <c r="F11" i="23"/>
  <c r="K11" i="23" s="1"/>
  <c r="H11" i="23"/>
  <c r="J11" i="23" s="1"/>
  <c r="G33" i="21" l="1"/>
  <c r="C34" i="21" s="1"/>
  <c r="E34" i="21" s="1"/>
  <c r="G35" i="21" s="1"/>
  <c r="H12" i="23"/>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RCUK Guidance</author>
  </authors>
  <commentList>
    <comment ref="A4" authorId="0" shapeId="0" xr:uid="{00000000-0006-0000-0200-00000100000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xr:uid="{00000000-0006-0000-0200-000002000000}">
      <text>
        <r>
          <rPr>
            <b/>
            <sz val="9"/>
            <color indexed="81"/>
            <rFont val="Tahoma"/>
            <family val="2"/>
          </rPr>
          <t>Guidance:</t>
        </r>
        <r>
          <rPr>
            <sz val="9"/>
            <color indexed="81"/>
            <rFont val="Tahoma"/>
            <family val="2"/>
          </rPr>
          <t xml:space="preserve">
PubMed unique identifier.</t>
        </r>
      </text>
    </comment>
    <comment ref="C4" authorId="0" shapeId="0" xr:uid="{00000000-0006-0000-0200-000003000000}">
      <text>
        <r>
          <rPr>
            <b/>
            <sz val="9"/>
            <color indexed="81"/>
            <rFont val="Tahoma"/>
            <family val="2"/>
          </rPr>
          <t>Guidance:</t>
        </r>
        <r>
          <rPr>
            <sz val="9"/>
            <color indexed="81"/>
            <rFont val="Tahoma"/>
            <family val="2"/>
          </rPr>
          <t xml:space="preserve">
The Digital Object Identifier.</t>
        </r>
      </text>
    </comment>
    <comment ref="D4" authorId="0" shapeId="0" xr:uid="{00000000-0006-0000-0200-00000400000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xr:uid="{00000000-0006-0000-0200-00000500000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xr:uid="{00000000-0006-0000-0200-00000600000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xr:uid="{00000000-0006-0000-0200-00000700000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xr:uid="{00000000-0006-0000-0200-00000800000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xr:uid="{00000000-0006-0000-0200-00000900000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xr:uid="{00000000-0006-0000-0200-00000A00000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xr:uid="{00000000-0006-0000-0200-00000B00000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xr:uid="{00000000-0006-0000-0200-00000C00000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xr:uid="{00000000-0006-0000-0200-00000D00000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xr:uid="{00000000-0006-0000-0200-00000E00000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xr:uid="{00000000-0006-0000-0200-00000F00000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xr:uid="{00000000-0006-0000-0200-000010000000}">
      <text>
        <r>
          <rPr>
            <b/>
            <sz val="9"/>
            <color indexed="81"/>
            <rFont val="Tahoma"/>
            <family val="2"/>
          </rPr>
          <t>Guidance:</t>
        </r>
        <r>
          <rPr>
            <sz val="9"/>
            <color indexed="81"/>
            <rFont val="Tahoma"/>
            <family val="2"/>
          </rPr>
          <t xml:space="preserve">
Grant ID for second funder (column O).</t>
        </r>
      </text>
    </comment>
    <comment ref="Q4" authorId="0" shapeId="0" xr:uid="{00000000-0006-0000-0200-00001100000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xr:uid="{00000000-0006-0000-0200-000012000000}">
      <text>
        <r>
          <rPr>
            <b/>
            <sz val="9"/>
            <color indexed="81"/>
            <rFont val="Tahoma"/>
            <family val="2"/>
          </rPr>
          <t>Guidance:</t>
        </r>
        <r>
          <rPr>
            <sz val="9"/>
            <color indexed="81"/>
            <rFont val="Tahoma"/>
            <family val="2"/>
          </rPr>
          <t xml:space="preserve">
Grant ID for third funder (column Q).</t>
        </r>
      </text>
    </comment>
    <comment ref="S4" authorId="0" shapeId="0" xr:uid="{00000000-0006-0000-0200-00001300000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xr:uid="{00000000-0006-0000-0200-00001400000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xr:uid="{00000000-0006-0000-0200-000015000000}">
      <text>
        <r>
          <rPr>
            <b/>
            <sz val="9"/>
            <color indexed="81"/>
            <rFont val="Tahoma"/>
            <family val="2"/>
          </rPr>
          <t>Guidance:</t>
        </r>
        <r>
          <rPr>
            <sz val="9"/>
            <color indexed="81"/>
            <rFont val="Tahoma"/>
            <family val="2"/>
          </rPr>
          <t xml:space="preserve">
Currency that the APC was originally paid in e.g. GBP, USD, EUR.</t>
        </r>
      </text>
    </comment>
    <comment ref="V4" authorId="0" shapeId="0" xr:uid="{00000000-0006-0000-0200-00001600000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xr:uid="{00000000-0006-0000-0200-00001700000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xr:uid="{00000000-0006-0000-0200-00001800000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0" shapeId="0" xr:uid="{00000000-0006-0000-0200-000019000000}">
      <text>
        <r>
          <rPr>
            <b/>
            <sz val="9"/>
            <color indexed="81"/>
            <rFont val="Tahoma"/>
            <family val="2"/>
          </rPr>
          <t>Guidance:</t>
        </r>
        <r>
          <rPr>
            <sz val="9"/>
            <color indexed="81"/>
            <rFont val="Tahoma"/>
            <family val="2"/>
          </rPr>
          <t xml:space="preserve">
Mandatory only for publications funded by COAF.</t>
        </r>
      </text>
    </comment>
    <comment ref="Z4" authorId="0" shapeId="0" xr:uid="{00000000-0006-0000-0200-00001A000000}">
      <text>
        <r>
          <rPr>
            <b/>
            <sz val="9"/>
            <color indexed="81"/>
            <rFont val="Tahoma"/>
            <family val="2"/>
          </rPr>
          <t>Guidance:</t>
        </r>
        <r>
          <rPr>
            <sz val="9"/>
            <color indexed="81"/>
            <rFont val="Tahoma"/>
            <family val="2"/>
          </rPr>
          <t xml:space="preserve">
Mandatory only for publications funded by RCUK.</t>
        </r>
      </text>
    </comment>
    <comment ref="AA4" authorId="0" shapeId="0" xr:uid="{00000000-0006-0000-0200-00001B00000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List>
</comments>
</file>

<file path=xl/sharedStrings.xml><?xml version="1.0" encoding="utf-8"?>
<sst xmlns="http://schemas.openxmlformats.org/spreadsheetml/2006/main" count="514" uniqueCount="348">
  <si>
    <t>This spreadsheet and all data contained within it are published under a Creative Commons CC0 license.</t>
  </si>
  <si>
    <t>Internal institutional data</t>
  </si>
  <si>
    <t>Bibliographic data</t>
  </si>
  <si>
    <t>PubMed ID</t>
  </si>
  <si>
    <t>DOI</t>
  </si>
  <si>
    <t>Publisher</t>
  </si>
  <si>
    <t>Journal</t>
  </si>
  <si>
    <t>ISSN</t>
  </si>
  <si>
    <t>Type of publication</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</si>
  <si>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</si>
  <si>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</si>
  <si>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</si>
  <si>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</si>
  <si>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</si>
  <si>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</si>
  <si>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</si>
  <si>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</si>
  <si>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</si>
  <si>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</si>
  <si>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</si>
  <si>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</si>
  <si>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</si>
  <si>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</si>
  <si>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</si>
  <si>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</si>
  <si>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Amount of APC charged to COAF grant (include VAT if charged)</t>
  </si>
  <si>
    <t>License data</t>
  </si>
  <si>
    <t>Notes</t>
  </si>
  <si>
    <t>APC paid (£) including VAT if charged</t>
  </si>
  <si>
    <t>Licence</t>
  </si>
  <si>
    <t>RCUK</t>
  </si>
  <si>
    <t>COAF</t>
  </si>
  <si>
    <t>NERC</t>
  </si>
  <si>
    <t>British Heart Foundation</t>
  </si>
  <si>
    <t>None</t>
  </si>
  <si>
    <t>Conference Paper/Proceeding/Abstract</t>
  </si>
  <si>
    <t>Institutional</t>
  </si>
  <si>
    <t>GBP</t>
  </si>
  <si>
    <t>Wellcome Trust</t>
  </si>
  <si>
    <t>Select from drop-down list. State the source of funding to pay the APC: RCUK, COAF, Institutional, or Other. Explain any complications in the 'Notes' field. If there is more than one funder of the APC, state these in the following two columns.</t>
  </si>
  <si>
    <t>CC BY</t>
  </si>
  <si>
    <t>CC BY-NC</t>
  </si>
  <si>
    <t>APC paid (actual currency) excluding VAT</t>
  </si>
  <si>
    <t>Additional publication costs (£)</t>
  </si>
  <si>
    <t>To the extent possible under law, Jisc and the higher education institution completing this template have waived all copyright and related or neighboring rights to this work.</t>
  </si>
  <si>
    <t>Grant ID (1)</t>
  </si>
  <si>
    <t>Grant ID (2)</t>
  </si>
  <si>
    <t>Grant ID (3)</t>
  </si>
  <si>
    <t>Amount of APC charged to RCUK OA fund (include VAT if charged)</t>
  </si>
  <si>
    <t xml:space="preserve"> </t>
  </si>
  <si>
    <t>rioxxterms:version_of_record</t>
  </si>
  <si>
    <t>dc:publisher</t>
  </si>
  <si>
    <t>dc:title</t>
  </si>
  <si>
    <t>rioxxterms:publication_date</t>
  </si>
  <si>
    <t>rioxxterms:project</t>
  </si>
  <si>
    <t>ali:license_ref</t>
  </si>
  <si>
    <t>dc:source</t>
  </si>
  <si>
    <t>The Digital Object Identifier.</t>
  </si>
  <si>
    <t>Select from drop-down list. Specify the licence the article has been published under.</t>
  </si>
  <si>
    <t>The total of any additional costs charged by the publisher e.g. page and colour charges. This does not include transaction fees such as bank charges. Use the 'Notes' field for details.</t>
  </si>
  <si>
    <t>The funder of the research. Complete if there is more than one funder.</t>
  </si>
  <si>
    <t>The funder of the research. Complete if there are more than two funders.</t>
  </si>
  <si>
    <t>Compliance based on actual publications data</t>
  </si>
  <si>
    <t>Number</t>
  </si>
  <si>
    <t>Total publications arising from research council funding</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</si>
  <si>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</si>
  <si>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</si>
  <si>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</si>
  <si>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</si>
  <si>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</si>
  <si>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</si>
  <si>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</si>
  <si>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</si>
  <si>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</si>
  <si>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</si>
  <si>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</si>
  <si>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</si>
  <si>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</si>
  <si>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</si>
  <si>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OA operations/APC processing</t>
  </si>
  <si>
    <t>Amount</t>
  </si>
  <si>
    <t>Staff costs</t>
  </si>
  <si>
    <t>Non-staff costs</t>
  </si>
  <si>
    <t>Total OA operations/APC processing</t>
  </si>
  <si>
    <t>Other - details-1</t>
  </si>
  <si>
    <t>Other - details-2</t>
  </si>
  <si>
    <t>Total of non-publisher spend</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</si>
  <si>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</si>
  <si>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</si>
  <si>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</si>
  <si>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</si>
  <si>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</si>
  <si>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Compliance summary - no data</t>
  </si>
  <si>
    <t>https://www.jisc-collections.ac.uk/Jisc-Monitor/APC-data-collection/Jisc-APC-template-FAQ/</t>
  </si>
  <si>
    <t>Equivalent RIOXX field</t>
  </si>
  <si>
    <t>Equivalent CASRAI field</t>
  </si>
  <si>
    <t>Free text field. This can include notes which clarify things for internal institutional purposes as well as notes to explain any context needed for external viewers.</t>
  </si>
  <si>
    <t>Definitions of metadata fields</t>
  </si>
  <si>
    <t>A</t>
  </si>
  <si>
    <t>B</t>
  </si>
  <si>
    <t>C</t>
  </si>
  <si>
    <t>D</t>
  </si>
  <si>
    <t>E</t>
  </si>
  <si>
    <t>http://dictionary.casrai.org/Internal_OA_Cost_Application/External_Notes</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</si>
  <si>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</si>
  <si>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</si>
  <si>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</si>
  <si>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</si>
  <si>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</si>
  <si>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</si>
  <si>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</si>
  <si>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http://dictionary.casrai.org/APC_Payment/Date</t>
  </si>
  <si>
    <t>http://dictionary.casrai.org/APC_Payment/Currency</t>
  </si>
  <si>
    <t>http://dictionary.casrai.org/APC_Payment/Amount_Paid</t>
  </si>
  <si>
    <t>http://dictionary.casrai.org/APC_Payment/Source_Fund(s)</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</si>
  <si>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</si>
  <si>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Other - details-7</t>
  </si>
  <si>
    <t>Other - details-6</t>
  </si>
  <si>
    <t>Other - details-5</t>
  </si>
  <si>
    <t>Other - details-4</t>
  </si>
  <si>
    <t>Other - details-3</t>
  </si>
  <si>
    <t xml:space="preserve">Other OA costs     </t>
  </si>
  <si>
    <t>Sum of 'Other - details' below</t>
  </si>
  <si>
    <t>E   Comments</t>
  </si>
  <si>
    <t>Summary information on open access spend</t>
  </si>
  <si>
    <r>
      <rPr>
        <b/>
        <sz val="11"/>
        <rFont val="Calibri"/>
        <family val="2"/>
        <scheme val="minor"/>
      </rPr>
      <t xml:space="preserve">Actual </t>
    </r>
    <r>
      <rPr>
        <sz val="11"/>
        <rFont val="Calibri"/>
        <family val="2"/>
        <scheme val="minor"/>
      </rPr>
      <t>Year 1 spend (April 2013 - March 2014)</t>
    </r>
  </si>
  <si>
    <r>
      <rPr>
        <b/>
        <sz val="11"/>
        <rFont val="Calibri"/>
        <family val="2"/>
        <scheme val="minor"/>
      </rPr>
      <t>Actual</t>
    </r>
    <r>
      <rPr>
        <sz val="11"/>
        <rFont val="Calibri"/>
        <family val="2"/>
        <scheme val="minor"/>
      </rPr>
      <t xml:space="preserve"> Year 2 spend (April 2014 - March 2015)</t>
    </r>
  </si>
  <si>
    <r>
      <rPr>
        <b/>
        <sz val="11"/>
        <rFont val="Calibri"/>
        <family val="2"/>
        <scheme val="minor"/>
      </rPr>
      <t xml:space="preserve">Actual </t>
    </r>
    <r>
      <rPr>
        <sz val="11"/>
        <rFont val="Calibri"/>
        <family val="2"/>
        <scheme val="minor"/>
      </rPr>
      <t>Year 3 spend (April 2015 - March 2016)</t>
    </r>
  </si>
  <si>
    <t>The date of earliest online availability. Use most accurate date available, whether that is day (e.g. 2017-01-01), month (e.g. 2017-01), or year (e.g. 2017).</t>
  </si>
  <si>
    <t>Currency that the APC was originally paid in e.g. GBP, USD, EUR.</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</si>
  <si>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</si>
  <si>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Select from drop-down list. Specify whether there was a discount on the APC that was paid to a publisher, including instances where the institution has a pre-payment or membership agreement with the publisher.</t>
  </si>
  <si>
    <t>Mandatory only for publications funded by RCUK.</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</si>
  <si>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</si>
  <si>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</si>
  <si>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</si>
  <si>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</si>
  <si>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PubMed unique identifier.</t>
  </si>
  <si>
    <t xml:space="preserve">http://dictionary.casrai.org/Output_ID_Types/PMID </t>
  </si>
  <si>
    <t>rioxxterms:type</t>
  </si>
  <si>
    <t>Grant ID for second funder.</t>
  </si>
  <si>
    <t>Grant ID for third funder.</t>
  </si>
  <si>
    <t>The date that payment leaves the institution's account. Use most accurate date available, whether that is day (e.g. 2017-01-01), month (e.g. 2017-01), or year (e.g. 2017).</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</si>
  <si>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</si>
  <si>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Elsevier_Prepayment</t>
  </si>
  <si>
    <t>ACS_AuthorChoice Institutional membership discount</t>
  </si>
  <si>
    <t>ACS_AuthorChoice membership discount</t>
  </si>
  <si>
    <t xml:space="preserve">Author_Supporter/Membership Discount </t>
  </si>
  <si>
    <t>Institutional_Prepayment</t>
  </si>
  <si>
    <t>Institutional_IEEE_Discount</t>
  </si>
  <si>
    <t>JiscCollections_RSC</t>
  </si>
  <si>
    <t>Institutional_ membership discount</t>
  </si>
  <si>
    <t>De Gruyter offset</t>
  </si>
  <si>
    <t>Springer Compact</t>
  </si>
  <si>
    <t>Sage prepayment</t>
  </si>
  <si>
    <t>JiscCollections_RSC_Read&amp;Publish</t>
  </si>
  <si>
    <t xml:space="preserve">JiscCollections_IOPP </t>
  </si>
  <si>
    <t>JiscCollections_Taylor &amp; Francis</t>
  </si>
  <si>
    <t>Number of APCs</t>
  </si>
  <si>
    <t>Other</t>
  </si>
  <si>
    <t>Data paper</t>
  </si>
  <si>
    <t>Letter</t>
  </si>
  <si>
    <t>European Union</t>
  </si>
  <si>
    <t>Case report</t>
  </si>
  <si>
    <t>NIH</t>
  </si>
  <si>
    <t>Methods and protocols</t>
  </si>
  <si>
    <t>Working paper</t>
  </si>
  <si>
    <t>Parkinson's UK</t>
  </si>
  <si>
    <t>Consultancy Report</t>
  </si>
  <si>
    <t>Cancer Research UK</t>
  </si>
  <si>
    <t>Thesis</t>
  </si>
  <si>
    <t>Unspecified/unclear</t>
  </si>
  <si>
    <t>Technical Standard</t>
  </si>
  <si>
    <t>Author copyright</t>
  </si>
  <si>
    <t>Bloodwise</t>
  </si>
  <si>
    <t>Technical Report</t>
  </si>
  <si>
    <t>Publisher copyright</t>
  </si>
  <si>
    <t>Arthritis Research UK</t>
  </si>
  <si>
    <t>Policy briefing report</t>
  </si>
  <si>
    <t>CC BY-NC-ND</t>
  </si>
  <si>
    <t>STFC</t>
  </si>
  <si>
    <t>Monograph</t>
  </si>
  <si>
    <t>CC BY-NC-SA</t>
  </si>
  <si>
    <t>Manual/Guide</t>
  </si>
  <si>
    <t>CC BY-ND</t>
  </si>
  <si>
    <t>MRC</t>
  </si>
  <si>
    <t>Journal Article/Review</t>
  </si>
  <si>
    <t>ESRC</t>
  </si>
  <si>
    <t>CC BY-SA</t>
  </si>
  <si>
    <t>EPSRC</t>
  </si>
  <si>
    <t>Book edited</t>
  </si>
  <si>
    <t>BBSRC</t>
  </si>
  <si>
    <t>Book chapter</t>
  </si>
  <si>
    <t>CC0</t>
  </si>
  <si>
    <t>Book</t>
  </si>
  <si>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</si>
  <si>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E-ISSN</t>
  </si>
  <si>
    <t>Column name</t>
  </si>
  <si>
    <t>Description</t>
  </si>
  <si>
    <t>APC expenditure including VAT (£)</t>
  </si>
  <si>
    <t>Total amount of APC charged to RCUK OA fund including VAT (£)</t>
  </si>
  <si>
    <t>Total amount of APC charged to COAF grant including VAT (£)</t>
  </si>
  <si>
    <r>
      <t xml:space="preserve">This is </t>
    </r>
    <r>
      <rPr>
        <b/>
        <sz val="10"/>
        <rFont val="Arial"/>
        <family val="2"/>
      </rPr>
      <t xml:space="preserve">populated automatically </t>
    </r>
    <r>
      <rPr>
        <sz val="10"/>
        <rFont val="Arial"/>
        <family val="2"/>
      </rPr>
      <t>from the 'Discounts, memberships &amp; pre-payment agreements' column on "JISC APC template"</t>
    </r>
  </si>
  <si>
    <t>Membership price including VAT (£)</t>
  </si>
  <si>
    <t>Membership price  charged to COAF including VAT (£)</t>
  </si>
  <si>
    <t>Membership price charged to RCUK including VAT (£)</t>
  </si>
  <si>
    <t>Total cost to COAF including VAT (£)</t>
  </si>
  <si>
    <t>Total cost to RCUK including VAT (£)</t>
  </si>
  <si>
    <t>Total expenditure including VAT (£)</t>
  </si>
  <si>
    <t>AHRC</t>
  </si>
  <si>
    <t>NC3Rs</t>
  </si>
  <si>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</si>
  <si>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</si>
  <si>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</si>
  <si>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Amount of APC charged to COAF grant (including VAT if charged) in £</t>
  </si>
  <si>
    <t>Amount of APC charged to RCUK OA fund (including VAT if charged) in £</t>
  </si>
  <si>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</si>
  <si>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</si>
  <si>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</si>
  <si>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</si>
  <si>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t>Green fields are required by RCUK only</t>
  </si>
  <si>
    <t>Yellow fields are required by COAF only</t>
  </si>
  <si>
    <r>
      <t>The</t>
    </r>
    <r>
      <rPr>
        <b/>
        <sz val="10"/>
        <rFont val="Arial"/>
        <family val="2"/>
      </rPr>
      <t xml:space="preserve"> institution enters</t>
    </r>
    <r>
      <rPr>
        <sz val="10"/>
        <rFont val="Arial"/>
        <family val="2"/>
      </rPr>
      <t xml:space="preserve"> the amount spent on the deal</t>
    </r>
  </si>
  <si>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</si>
  <si>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</si>
  <si>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t>Grey fields are required by COAF and RCUK, and are required by Jisc unless otherwise stated</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</si>
  <si>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</si>
  <si>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</si>
  <si>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</si>
  <si>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The funder of the research. This is optional but it may differ from the 'Fund that APC is paid from' field. Explain any complications in the 'Notes' field. This field is optional when reporting to Jisc.</t>
  </si>
  <si>
    <t>Grant ID for first funder.This field is optional when reporting to Jisc.</t>
  </si>
  <si>
    <t>Complete if no DOI or PubMed ID provided</t>
  </si>
  <si>
    <t>The name of the organisation making an article available. Complete if no DOI or PMID is provided.</t>
  </si>
  <si>
    <t>Title of the work that the item is contained within: if it is not a journal but a book or conference proceeding, use the title of that instead. The name of the organisation making an article available. Complete if no DOI or PMID is provided.</t>
  </si>
  <si>
    <t>The International Standard Serial Number. E-ISSN is preferred. Use ISBN if applicable. Complete if no PMID or DOI is provided.</t>
  </si>
  <si>
    <t>Select what kind of publication the item is published in from the drop-down list. Complete if no DOI or PMID is provided.</t>
  </si>
  <si>
    <r>
      <rPr>
        <b/>
        <sz val="11"/>
        <rFont val="Calibri"/>
        <family val="2"/>
        <scheme val="minor"/>
      </rPr>
      <t xml:space="preserve">Actual </t>
    </r>
    <r>
      <rPr>
        <sz val="11"/>
        <rFont val="Calibri"/>
        <family val="2"/>
        <scheme val="minor"/>
      </rPr>
      <t>Year 4 spend (April 2016 - March 2017)</t>
    </r>
  </si>
  <si>
    <t>Wellcome supplement</t>
  </si>
  <si>
    <t>Institution name:</t>
  </si>
  <si>
    <t>Contact name and email address:</t>
  </si>
  <si>
    <r>
      <rPr>
        <b/>
        <sz val="11"/>
        <rFont val="Calibri"/>
        <family val="2"/>
        <scheme val="minor"/>
      </rPr>
      <t xml:space="preserve">Actual </t>
    </r>
    <r>
      <rPr>
        <sz val="11"/>
        <rFont val="Calibri"/>
        <family val="2"/>
        <scheme val="minor"/>
      </rPr>
      <t>Year 5 spend (April 2017 - March 2018)</t>
    </r>
  </si>
  <si>
    <r>
      <rPr>
        <b/>
        <sz val="11"/>
        <rFont val="Calibri"/>
        <family val="2"/>
        <scheme val="minor"/>
      </rPr>
      <t xml:space="preserve">Actual </t>
    </r>
    <r>
      <rPr>
        <sz val="11"/>
        <rFont val="Calibri"/>
        <family val="2"/>
        <scheme val="minor"/>
      </rPr>
      <t>Year 6 spend (April 2018 - March 2019)</t>
    </r>
  </si>
  <si>
    <t xml:space="preserve">Total </t>
  </si>
  <si>
    <r>
      <t xml:space="preserve">Summary information on compliance with RCUK OA policy </t>
    </r>
    <r>
      <rPr>
        <b/>
        <sz val="14"/>
        <color theme="4"/>
        <rFont val="Calibri"/>
        <family val="2"/>
        <scheme val="minor"/>
      </rPr>
      <t>1 April 2018-31 March 2019</t>
    </r>
    <r>
      <rPr>
        <b/>
        <sz val="14"/>
        <rFont val="Calibri"/>
        <family val="2"/>
        <scheme val="minor"/>
      </rPr>
      <t xml:space="preserve"> (to be completed by all ROs)</t>
    </r>
  </si>
  <si>
    <r>
      <t>OA block grant summary of non-publisher spend (</t>
    </r>
    <r>
      <rPr>
        <b/>
        <sz val="11"/>
        <color theme="4"/>
        <rFont val="Calibri"/>
        <family val="2"/>
        <scheme val="minor"/>
      </rPr>
      <t>1 April 2018 to 31 March 2019</t>
    </r>
    <r>
      <rPr>
        <b/>
        <sz val="11"/>
        <rFont val="Calibri"/>
        <family val="2"/>
        <scheme val="minor"/>
      </rPr>
      <t>)</t>
    </r>
  </si>
  <si>
    <r>
      <rPr>
        <b/>
        <sz val="11"/>
        <color rgb="FFFF0000"/>
        <rFont val="Calibri"/>
        <family val="2"/>
        <scheme val="minor"/>
      </rPr>
      <t>Estimated</t>
    </r>
    <r>
      <rPr>
        <b/>
        <sz val="11"/>
        <rFont val="Calibri"/>
        <family val="2"/>
        <scheme val="minor"/>
      </rPr>
      <t xml:space="preserve"> </t>
    </r>
    <r>
      <rPr>
        <sz val="11"/>
        <rFont val="Calibri"/>
        <family val="2"/>
        <scheme val="minor"/>
      </rPr>
      <t>Year 7 spend (April 2019 - March 2020)</t>
    </r>
  </si>
  <si>
    <r>
      <rPr>
        <b/>
        <sz val="11"/>
        <rFont val="Calibri"/>
        <family val="2"/>
        <scheme val="minor"/>
      </rPr>
      <t xml:space="preserve">Actual </t>
    </r>
    <r>
      <rPr>
        <sz val="11"/>
        <rFont val="Calibri"/>
        <family val="2"/>
        <scheme val="minor"/>
      </rPr>
      <t>Year 7 block grant allocation (April 2019 - March 2020)</t>
    </r>
  </si>
  <si>
    <t>Provide short statement on how implementation of UKRI OA policy is progressing.</t>
  </si>
  <si>
    <t>2018-04-06</t>
  </si>
  <si>
    <t>10.14814/phy2.13697</t>
  </si>
  <si>
    <t>Wiley</t>
  </si>
  <si>
    <t>Physiological Reports</t>
  </si>
  <si>
    <t>2051-817X</t>
  </si>
  <si>
    <t>Journal Article</t>
  </si>
  <si>
    <t>Older men display elevated levels of senescence-associated exercise-responsive CD28null
 angiogenic T cells compared with younger men</t>
  </si>
  <si>
    <t>2019-04-29</t>
  </si>
  <si>
    <t>none</t>
  </si>
  <si>
    <t>Edinburgh Napier Funded</t>
  </si>
  <si>
    <t>Edinburgh Napier University</t>
  </si>
  <si>
    <t>CC-BY 4.0</t>
  </si>
  <si>
    <t>2018-04-20</t>
  </si>
  <si>
    <t>Conference Proceeding</t>
  </si>
  <si>
    <t>Appliance Recognition Based on Continuous Quadratic Programming</t>
  </si>
  <si>
    <t>European Commission</t>
  </si>
  <si>
    <t>2018-04-17</t>
  </si>
  <si>
    <t>USD</t>
  </si>
  <si>
    <t>2018-05-10</t>
  </si>
  <si>
    <t>10.1155/2018/1681908</t>
  </si>
  <si>
    <t>Hindawi Publishing Corporation</t>
  </si>
  <si>
    <t>Security and Communication Networks</t>
  </si>
  <si>
    <t>1939-0122</t>
  </si>
  <si>
    <t>Securing Cloud Hypervisors: A Survey of the Threats, Vulnerabilities, and Countermeasures</t>
  </si>
  <si>
    <t>2018-05-24</t>
  </si>
  <si>
    <t>2018-05-15</t>
  </si>
  <si>
    <t>10.1109/ACCESS.2018.2842760</t>
  </si>
  <si>
    <t>Institute of Electrical and Electronics Engineers</t>
  </si>
  <si>
    <t>IEEE Access</t>
  </si>
  <si>
    <t>2169-3536</t>
  </si>
  <si>
    <t>Building Scalable Cyber-Physical-Social Networking Infrastructure Using IoT and Low Power Sensors</t>
  </si>
  <si>
    <t>2018-07-05</t>
  </si>
  <si>
    <t>10.1002/cam4.1709</t>
  </si>
  <si>
    <t>Cancer Medicine</t>
  </si>
  <si>
    <t>2045-7634</t>
  </si>
  <si>
    <t>Proactive community support tailored to holistic needs: A cohort study</t>
  </si>
  <si>
    <t>MacMillan Cancer Support</t>
  </si>
  <si>
    <t>2018-07-12</t>
  </si>
  <si>
    <t>10.1007/s10551-018-3976-1</t>
  </si>
  <si>
    <t>Springer (part of Springer Nature)</t>
  </si>
  <si>
    <t>Journal of Business Ethics</t>
  </si>
  <si>
    <t>1573-0697</t>
  </si>
  <si>
    <t>The Ethics of Engagement in an Age of Austerity: A Paradox Perspective</t>
  </si>
  <si>
    <t>2018-08-16</t>
  </si>
  <si>
    <t>Tech Science Press</t>
  </si>
  <si>
    <t>Computers, Materials &amp; Continua</t>
  </si>
  <si>
    <t>1546-2226</t>
  </si>
  <si>
    <t>A Dual-spine Approach to Load Error Repair in a HEMS Sensor Network</t>
  </si>
  <si>
    <t>EC European Commission</t>
  </si>
  <si>
    <t>2018-10-25</t>
  </si>
  <si>
    <t>10.1177/0144598718806458</t>
  </si>
  <si>
    <t>SAGE Publications</t>
  </si>
  <si>
    <t>Energy Exploration and Exploitation</t>
  </si>
  <si>
    <t>0144-5987</t>
  </si>
  <si>
    <t>Energy consumption and modelling of the climate control system in the electric vehicle</t>
  </si>
  <si>
    <t>2018-11-21</t>
  </si>
  <si>
    <t>10.1136/openhrt-2018-000975</t>
  </si>
  <si>
    <t>BMJ Publishing Group</t>
  </si>
  <si>
    <t>Open Heart</t>
  </si>
  <si>
    <t>2053-3624</t>
  </si>
  <si>
    <t>Reducing delay in patients with acute coronary syndrome and other time-critical conditions: a systematic review to identify the behaviour change techniques associated with effective interventions</t>
  </si>
  <si>
    <t>Chief Scientist OfficeChief Scientist Office</t>
  </si>
  <si>
    <t>CZH/4/1025</t>
  </si>
  <si>
    <t>2018-11-27</t>
  </si>
  <si>
    <t>CC-BY-NC 4.0</t>
  </si>
  <si>
    <t>2018-12-10</t>
  </si>
  <si>
    <t>Public Library of Science</t>
  </si>
  <si>
    <t>PLoS ONE</t>
  </si>
  <si>
    <t>1932-6203</t>
  </si>
  <si>
    <t>The type III intermediate filament vimentin regulates organelle distribution and modulates autophagy</t>
  </si>
  <si>
    <t>2019-01-11</t>
  </si>
  <si>
    <t>2018-12-21</t>
  </si>
  <si>
    <t>10.1007/s00421-018-04063-9</t>
  </si>
  <si>
    <t>European Journal of Applied Physiology</t>
  </si>
  <si>
    <t>1439-6327</t>
  </si>
  <si>
    <t>An acute dose of inorganic dietary nitrate does not improve high-intensity, intermittent exercise performance in temperate or hot and humid conditions</t>
  </si>
  <si>
    <t>2019-01-02</t>
  </si>
  <si>
    <t>10.3390/jcm8010041</t>
  </si>
  <si>
    <t>MDPI</t>
  </si>
  <si>
    <t>Journal of Clinical Medicine</t>
  </si>
  <si>
    <t>2077-0383</t>
  </si>
  <si>
    <t>Low Volume, Home-Based Weighted Step Exercise Training Can Improve Lower Limb Muscle Power and Functional Ability in Community-Dwelling Older Women</t>
  </si>
  <si>
    <t>CC-BY-NC-ND 4.0</t>
  </si>
  <si>
    <t>2019-01-09</t>
  </si>
  <si>
    <t>10.3390/s19020355</t>
  </si>
  <si>
    <t>Sensors</t>
  </si>
  <si>
    <t>1424-8220</t>
  </si>
  <si>
    <t>Metasurfaces for Advanced Sensing and Diagnostics</t>
  </si>
  <si>
    <t>2019-02-11</t>
  </si>
  <si>
    <t>BMC</t>
  </si>
  <si>
    <t>Health and Justice</t>
  </si>
  <si>
    <t>2194-7899</t>
  </si>
  <si>
    <t>Defining and Assessing vulnerability within law enforcement and public health organisations:  A scoping review.</t>
  </si>
  <si>
    <t>2019-02-19</t>
  </si>
  <si>
    <t>10.1186/s12884-019-2226-6</t>
  </si>
  <si>
    <t>BMC pregnancy and childbirth</t>
  </si>
  <si>
    <t>1471-2393</t>
  </si>
  <si>
    <t>Mode of birth after caesarean section: individual prediction scores using Scottish population data</t>
  </si>
  <si>
    <t>Chief Scientists Office</t>
  </si>
  <si>
    <t>OA policy within the University remains the same, but uptake by researchers is improving. We now alos inform award holders of funder OA rules as part of award set up process to improve awareness.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</si>
</sst>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quot;£&quot;* #,##0_-;_-&quot;£&quot;* &quot;-&quot;_-;_-@_-"/>
    <numFmt numFmtId="164" formatCode="#,##0_ ;\-#,##0\ "/>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sz val="10"/>
      <name val="Arial"/>
      <family val="2"/>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b/>
      <sz val="14"/>
      <color theme="4"/>
      <name val="Calibri"/>
      <family val="2"/>
      <scheme val="minor"/>
    </font>
    <font>
      <b/>
      <sz val="11"/>
      <color theme="4"/>
      <name val="Calibri"/>
      <family val="2"/>
      <scheme val="minor"/>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
      <b/>
      <sz val="11"/>
      <color rgb="FFFF0000"/>
      <name val="Calibri"/>
      <family val="2"/>
      <scheme val="minor"/>
    </font>
  </fonts>
  <fills count="13">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
      <patternFill patternType="solid">
        <fgColor theme="1"/>
        <bgColor indexed="64"/>
      </patternFill>
    </fill>
  </fills>
  <borders count="26">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8">
    <xf numFmtId="0" fontId="0" fillId="0" borderId="0"/>
    <xf numFmtId="0" fontId="8" fillId="2" borderId="1"/>
    <xf numFmtId="0" fontId="7" fillId="2" borderId="1"/>
    <xf numFmtId="0" fontId="15"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5" fillId="2" borderId="1" applyNumberFormat="0" applyFill="0" applyBorder="0" applyAlignment="0" applyProtection="0"/>
    <xf numFmtId="0" fontId="2" fillId="2" borderId="1"/>
    <xf numFmtId="0" fontId="2" fillId="2" borderId="1"/>
    <xf numFmtId="0" fontId="2" fillId="2" borderId="1"/>
    <xf numFmtId="0" fontId="2" fillId="2" borderId="1"/>
    <xf numFmtId="0" fontId="25" fillId="2" borderId="1"/>
    <xf numFmtId="0" fontId="1" fillId="2" borderId="1"/>
  </cellStyleXfs>
  <cellXfs count="215">
    <xf numFmtId="0" fontId="0" fillId="0" borderId="0" xfId="0"/>
    <xf numFmtId="0" fontId="16" fillId="2" borderId="1" xfId="1" applyFont="1"/>
    <xf numFmtId="0" fontId="16" fillId="2" borderId="1" xfId="1" applyFont="1" applyAlignment="1">
      <alignment wrapText="1"/>
    </xf>
    <xf numFmtId="0" fontId="0" fillId="0" borderId="1" xfId="0" applyBorder="1"/>
    <xf numFmtId="0" fontId="15" fillId="0" borderId="4" xfId="3" applyBorder="1" applyAlignment="1"/>
    <xf numFmtId="0" fontId="12" fillId="0" borderId="9" xfId="0" applyFont="1" applyBorder="1" applyAlignment="1"/>
    <xf numFmtId="0" fontId="15" fillId="0" borderId="1" xfId="3" applyBorder="1" applyAlignment="1"/>
    <xf numFmtId="0" fontId="0" fillId="0" borderId="10" xfId="0" applyBorder="1"/>
    <xf numFmtId="0" fontId="19" fillId="2" borderId="1" xfId="8" applyFont="1" applyProtection="1">
      <protection locked="0"/>
    </xf>
    <xf numFmtId="0" fontId="19" fillId="6" borderId="9" xfId="8" applyFont="1" applyFill="1" applyBorder="1" applyAlignment="1" applyProtection="1">
      <alignment horizontal="right"/>
    </xf>
    <xf numFmtId="1" fontId="19" fillId="7" borderId="10" xfId="8" applyNumberFormat="1" applyFont="1" applyFill="1" applyBorder="1" applyProtection="1">
      <protection locked="0"/>
    </xf>
    <xf numFmtId="9" fontId="19" fillId="6" borderId="12" xfId="8" applyNumberFormat="1" applyFont="1" applyFill="1" applyBorder="1" applyProtection="1"/>
    <xf numFmtId="9" fontId="19" fillId="7" borderId="10" xfId="8" applyNumberFormat="1" applyFont="1" applyFill="1" applyBorder="1" applyProtection="1">
      <protection locked="0"/>
    </xf>
    <xf numFmtId="0" fontId="21" fillId="2" borderId="1" xfId="8" applyFont="1" applyAlignment="1" applyProtection="1">
      <alignment horizontal="center" vertical="center" wrapText="1"/>
      <protection locked="0"/>
    </xf>
    <xf numFmtId="0" fontId="21" fillId="2" borderId="1" xfId="8" applyFont="1" applyAlignment="1" applyProtection="1">
      <alignment horizontal="right"/>
      <protection locked="0"/>
    </xf>
    <xf numFmtId="0" fontId="19" fillId="2" borderId="1" xfId="8" applyFont="1" applyAlignment="1" applyProtection="1">
      <alignment horizontal="right"/>
      <protection locked="0"/>
    </xf>
    <xf numFmtId="0" fontId="19" fillId="2" borderId="1" xfId="8" applyFont="1" applyAlignment="1" applyProtection="1">
      <alignment horizontal="center"/>
      <protection locked="0"/>
    </xf>
    <xf numFmtId="42" fontId="19" fillId="2" borderId="1" xfId="8" applyNumberFormat="1" applyFont="1" applyProtection="1">
      <protection locked="0"/>
    </xf>
    <xf numFmtId="0" fontId="21" fillId="6" borderId="3" xfId="8" applyFont="1" applyFill="1" applyBorder="1" applyAlignment="1" applyProtection="1">
      <alignment vertical="top"/>
    </xf>
    <xf numFmtId="0" fontId="21" fillId="6" borderId="13" xfId="8" applyFont="1" applyFill="1" applyBorder="1" applyAlignment="1" applyProtection="1">
      <alignment horizontal="center" vertical="top" wrapText="1"/>
    </xf>
    <xf numFmtId="0" fontId="21" fillId="6" borderId="4" xfId="8" applyFont="1" applyFill="1" applyBorder="1" applyAlignment="1" applyProtection="1">
      <alignment horizontal="center" vertical="top" wrapText="1"/>
    </xf>
    <xf numFmtId="42" fontId="19" fillId="6" borderId="1" xfId="8" applyNumberFormat="1" applyFont="1" applyFill="1" applyBorder="1" applyProtection="1"/>
    <xf numFmtId="42" fontId="19" fillId="6" borderId="10" xfId="8" applyNumberFormat="1" applyFont="1" applyFill="1" applyBorder="1" applyProtection="1"/>
    <xf numFmtId="42" fontId="19" fillId="7" borderId="2" xfId="8" applyNumberFormat="1" applyFont="1" applyFill="1" applyBorder="1" applyProtection="1">
      <protection locked="0"/>
    </xf>
    <xf numFmtId="42" fontId="19" fillId="6" borderId="12" xfId="8" applyNumberFormat="1" applyFont="1" applyFill="1" applyBorder="1" applyProtection="1"/>
    <xf numFmtId="42" fontId="19" fillId="3" borderId="2" xfId="8" applyNumberFormat="1" applyFont="1" applyFill="1" applyBorder="1" applyProtection="1"/>
    <xf numFmtId="42" fontId="19" fillId="7" borderId="10" xfId="8" applyNumberFormat="1" applyFont="1" applyFill="1" applyBorder="1" applyProtection="1">
      <protection locked="0"/>
    </xf>
    <xf numFmtId="0" fontId="19" fillId="7" borderId="1" xfId="8" applyFont="1" applyFill="1" applyBorder="1" applyAlignment="1" applyProtection="1">
      <alignment horizontal="right"/>
      <protection locked="0"/>
    </xf>
    <xf numFmtId="0" fontId="19" fillId="2" borderId="1" xfId="8" applyFont="1" applyAlignment="1" applyProtection="1">
      <alignment horizontal="center" vertical="center" wrapText="1"/>
      <protection locked="0"/>
    </xf>
    <xf numFmtId="0" fontId="19" fillId="2" borderId="1" xfId="8" applyNumberFormat="1" applyFont="1" applyAlignment="1" applyProtection="1">
      <alignment horizontal="center"/>
      <protection locked="0"/>
    </xf>
    <xf numFmtId="0" fontId="19" fillId="2" borderId="1" xfId="8" applyFont="1" applyAlignment="1" applyProtection="1">
      <alignment wrapText="1"/>
      <protection locked="0"/>
    </xf>
    <xf numFmtId="0" fontId="19" fillId="7" borderId="2" xfId="8" applyFont="1" applyFill="1" applyBorder="1" applyAlignment="1" applyProtection="1">
      <alignment horizontal="right"/>
      <protection locked="0"/>
    </xf>
    <xf numFmtId="42" fontId="19" fillId="7" borderId="12" xfId="8" applyNumberFormat="1" applyFont="1" applyFill="1" applyBorder="1" applyProtection="1">
      <protection locked="0"/>
    </xf>
    <xf numFmtId="0" fontId="9" fillId="2" borderId="1" xfId="5"/>
    <xf numFmtId="0" fontId="16" fillId="2" borderId="1" xfId="9" applyFont="1" applyAlignment="1">
      <alignment wrapText="1"/>
    </xf>
    <xf numFmtId="0" fontId="16" fillId="4" borderId="5" xfId="9" applyFont="1" applyFill="1" applyBorder="1"/>
    <xf numFmtId="0" fontId="11" fillId="2" borderId="5" xfId="9" applyFont="1" applyBorder="1" applyAlignment="1">
      <alignment vertical="top"/>
    </xf>
    <xf numFmtId="0" fontId="11" fillId="4" borderId="8" xfId="9" applyFont="1" applyFill="1" applyBorder="1"/>
    <xf numFmtId="0" fontId="14" fillId="4" borderId="1" xfId="9" applyFont="1" applyFill="1" applyBorder="1"/>
    <xf numFmtId="0" fontId="9" fillId="2" borderId="1" xfId="9" applyFont="1" applyBorder="1" applyAlignment="1">
      <alignment horizontal="left" vertical="center" wrapText="1"/>
    </xf>
    <xf numFmtId="0" fontId="16" fillId="2" borderId="1" xfId="9" applyFont="1" applyBorder="1"/>
    <xf numFmtId="0" fontId="9" fillId="2" borderId="1" xfId="5" applyFont="1"/>
    <xf numFmtId="0" fontId="16" fillId="2" borderId="1" xfId="5" applyFont="1"/>
    <xf numFmtId="0" fontId="9" fillId="2" borderId="1" xfId="5" applyBorder="1"/>
    <xf numFmtId="0" fontId="9" fillId="2" borderId="1" xfId="5" applyFont="1" applyBorder="1" applyAlignment="1">
      <alignment vertical="center" wrapText="1"/>
    </xf>
    <xf numFmtId="0" fontId="9" fillId="2" borderId="1" xfId="5" applyFont="1" applyAlignment="1">
      <alignment vertical="center" wrapText="1"/>
    </xf>
    <xf numFmtId="0" fontId="11" fillId="2" borderId="1" xfId="5" applyFont="1" applyBorder="1" applyAlignment="1">
      <alignment vertical="center" wrapText="1"/>
    </xf>
    <xf numFmtId="0" fontId="9" fillId="2" borderId="1" xfId="5" applyFont="1" applyBorder="1"/>
    <xf numFmtId="0" fontId="9" fillId="2" borderId="1" xfId="5" applyFill="1"/>
    <xf numFmtId="0" fontId="9" fillId="2" borderId="14" xfId="5" applyFont="1" applyFill="1" applyBorder="1" applyAlignment="1">
      <alignment horizontal="left" wrapText="1"/>
    </xf>
    <xf numFmtId="0" fontId="9" fillId="2" borderId="1" xfId="5" applyFont="1" applyFill="1" applyBorder="1" applyAlignment="1">
      <alignment horizontal="left" wrapText="1"/>
    </xf>
    <xf numFmtId="0" fontId="16" fillId="2" borderId="14" xfId="5" applyFont="1" applyFill="1" applyBorder="1" applyAlignment="1">
      <alignment horizontal="left" wrapText="1"/>
    </xf>
    <xf numFmtId="0" fontId="9" fillId="2" borderId="1" xfId="5" applyAlignment="1">
      <alignment wrapText="1"/>
    </xf>
    <xf numFmtId="0" fontId="16" fillId="2" borderId="6" xfId="9" applyFont="1" applyBorder="1"/>
    <xf numFmtId="0" fontId="17" fillId="4" borderId="8" xfId="9" applyFont="1" applyFill="1" applyBorder="1" applyAlignment="1">
      <alignment wrapText="1"/>
    </xf>
    <xf numFmtId="0" fontId="9" fillId="2" borderId="1" xfId="5" applyAlignment="1"/>
    <xf numFmtId="0" fontId="16" fillId="2" borderId="1" xfId="1" applyFont="1" applyAlignment="1"/>
    <xf numFmtId="0" fontId="16" fillId="2" borderId="1" xfId="9" applyFont="1" applyBorder="1" applyAlignment="1">
      <alignment horizontal="left" vertical="center" wrapText="1"/>
    </xf>
    <xf numFmtId="0" fontId="16"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25" fillId="2" borderId="1" xfId="16" applyAlignment="1" applyProtection="1">
      <alignment wrapText="1"/>
      <protection locked="0"/>
    </xf>
    <xf numFmtId="0" fontId="9" fillId="2" borderId="1" xfId="16" applyFont="1" applyAlignment="1" applyProtection="1">
      <alignment wrapText="1"/>
    </xf>
    <xf numFmtId="0" fontId="25" fillId="2" borderId="1" xfId="16" applyAlignment="1" applyProtection="1">
      <alignment wrapText="1"/>
    </xf>
    <xf numFmtId="0" fontId="25" fillId="2" borderId="1" xfId="16" applyProtection="1">
      <protection locked="0"/>
    </xf>
    <xf numFmtId="0" fontId="9" fillId="2" borderId="1" xfId="16" applyFont="1" applyFill="1" applyBorder="1" applyAlignment="1" applyProtection="1">
      <protection locked="0"/>
    </xf>
    <xf numFmtId="0" fontId="25" fillId="2" borderId="1" xfId="16" applyAlignment="1" applyProtection="1">
      <protection locked="0"/>
    </xf>
    <xf numFmtId="0" fontId="0" fillId="0" borderId="1" xfId="0" applyBorder="1" applyAlignment="1"/>
    <xf numFmtId="0" fontId="16" fillId="3" borderId="2" xfId="17" applyFont="1" applyFill="1" applyBorder="1" applyAlignment="1" applyProtection="1">
      <alignment wrapText="1"/>
    </xf>
    <xf numFmtId="0" fontId="9" fillId="0" borderId="1" xfId="5" applyFill="1" applyAlignment="1" applyProtection="1">
      <alignment wrapText="1"/>
    </xf>
    <xf numFmtId="0" fontId="28" fillId="0" borderId="0" xfId="0" applyFont="1" applyFill="1" applyProtection="1"/>
    <xf numFmtId="0" fontId="13" fillId="7" borderId="16" xfId="5" applyFont="1" applyFill="1" applyBorder="1" applyAlignment="1" applyProtection="1">
      <alignment wrapText="1"/>
      <protection locked="0"/>
    </xf>
    <xf numFmtId="0" fontId="13" fillId="7" borderId="1" xfId="16" applyFont="1" applyFill="1" applyBorder="1" applyAlignment="1" applyProtection="1">
      <alignment wrapText="1"/>
      <protection locked="0"/>
    </xf>
    <xf numFmtId="0" fontId="13" fillId="7" borderId="17" xfId="16" applyFont="1" applyFill="1" applyBorder="1" applyAlignment="1" applyProtection="1">
      <alignment wrapText="1"/>
      <protection locked="0"/>
    </xf>
    <xf numFmtId="0" fontId="9" fillId="2" borderId="1" xfId="16" applyFont="1" applyBorder="1" applyAlignment="1" applyProtection="1">
      <alignment wrapText="1"/>
    </xf>
    <xf numFmtId="0" fontId="9" fillId="0" borderId="1" xfId="16" applyFont="1" applyFill="1" applyAlignment="1" applyProtection="1">
      <alignment wrapText="1"/>
      <protection locked="0"/>
    </xf>
    <xf numFmtId="0" fontId="9" fillId="2" borderId="1" xfId="0" applyFont="1" applyFill="1" applyBorder="1" applyAlignment="1">
      <alignment horizontal="left"/>
    </xf>
    <xf numFmtId="0" fontId="0" fillId="0" borderId="1" xfId="0" applyBorder="1" applyAlignment="1">
      <alignment wrapText="1"/>
    </xf>
    <xf numFmtId="0" fontId="16" fillId="2" borderId="1" xfId="5" applyFont="1" applyAlignment="1" applyProtection="1">
      <alignment wrapText="1"/>
    </xf>
    <xf numFmtId="0" fontId="16" fillId="2" borderId="1" xfId="16" applyFont="1" applyAlignment="1" applyProtection="1">
      <alignment wrapText="1"/>
    </xf>
    <xf numFmtId="0" fontId="11" fillId="2" borderId="3" xfId="9" applyFont="1" applyBorder="1" applyAlignment="1">
      <alignment vertical="top" wrapText="1"/>
    </xf>
    <xf numFmtId="0" fontId="17" fillId="8" borderId="20" xfId="0" applyFont="1" applyFill="1" applyBorder="1" applyAlignment="1">
      <alignment horizontal="left" wrapText="1"/>
    </xf>
    <xf numFmtId="0" fontId="0" fillId="0" borderId="1" xfId="0" applyFill="1" applyBorder="1" applyAlignment="1"/>
    <xf numFmtId="49" fontId="0" fillId="0" borderId="1" xfId="0" applyNumberFormat="1" applyFill="1" applyBorder="1" applyAlignment="1"/>
    <xf numFmtId="0" fontId="9" fillId="0" borderId="1" xfId="0" applyFont="1" applyBorder="1" applyAlignment="1"/>
    <xf numFmtId="0" fontId="9" fillId="0" borderId="1" xfId="0" applyFont="1" applyFill="1" applyBorder="1" applyAlignment="1">
      <alignment horizontal="left"/>
    </xf>
    <xf numFmtId="0" fontId="9" fillId="8" borderId="1" xfId="0" applyFont="1" applyFill="1" applyBorder="1" applyAlignment="1">
      <alignment horizontal="left"/>
    </xf>
    <xf numFmtId="49" fontId="9" fillId="8" borderId="1" xfId="0" applyNumberFormat="1" applyFont="1" applyFill="1" applyBorder="1" applyAlignment="1">
      <alignment horizontal="left"/>
    </xf>
    <xf numFmtId="49" fontId="17" fillId="6" borderId="22" xfId="0" applyNumberFormat="1" applyFont="1" applyFill="1" applyBorder="1" applyAlignment="1">
      <alignment horizontal="left" wrapText="1"/>
    </xf>
    <xf numFmtId="0" fontId="17" fillId="9" borderId="20" xfId="0" applyFont="1" applyFill="1" applyBorder="1" applyAlignment="1">
      <alignment horizontal="left" wrapText="1"/>
    </xf>
    <xf numFmtId="0" fontId="10" fillId="2" borderId="1" xfId="0" applyFont="1" applyFill="1" applyBorder="1" applyAlignment="1">
      <alignment horizontal="left" wrapText="1"/>
    </xf>
    <xf numFmtId="49" fontId="9" fillId="0" borderId="1" xfId="0" applyNumberFormat="1" applyFont="1" applyFill="1" applyBorder="1" applyAlignment="1">
      <alignment horizontal="left"/>
    </xf>
    <xf numFmtId="0" fontId="9" fillId="9" borderId="1" xfId="0" applyFont="1" applyFill="1" applyBorder="1" applyAlignment="1">
      <alignment horizontal="left"/>
    </xf>
    <xf numFmtId="0" fontId="9" fillId="6" borderId="1" xfId="0" applyFont="1" applyFill="1" applyBorder="1" applyAlignment="1">
      <alignment horizontal="left"/>
    </xf>
    <xf numFmtId="49" fontId="0" fillId="0" borderId="1" xfId="0" applyNumberFormat="1" applyBorder="1" applyAlignment="1"/>
    <xf numFmtId="0" fontId="17" fillId="11" borderId="20" xfId="0" applyFont="1" applyFill="1" applyBorder="1" applyAlignment="1">
      <alignment horizontal="left" wrapText="1"/>
    </xf>
    <xf numFmtId="0" fontId="9" fillId="11" borderId="1" xfId="0" applyFont="1" applyFill="1" applyBorder="1" applyAlignment="1">
      <alignment horizontal="left"/>
    </xf>
    <xf numFmtId="0" fontId="17" fillId="8" borderId="21" xfId="0" applyFont="1" applyFill="1" applyBorder="1" applyAlignment="1">
      <alignment horizontal="left" wrapText="1"/>
    </xf>
    <xf numFmtId="0" fontId="17" fillId="8" borderId="1" xfId="0" applyFont="1" applyFill="1" applyBorder="1" applyAlignment="1">
      <alignment horizontal="left" wrapText="1"/>
    </xf>
    <xf numFmtId="49" fontId="17" fillId="8" borderId="1" xfId="0" applyNumberFormat="1" applyFont="1" applyFill="1" applyBorder="1" applyAlignment="1">
      <alignment horizontal="left" wrapText="1"/>
    </xf>
    <xf numFmtId="49" fontId="13" fillId="0" borderId="1" xfId="0" applyNumberFormat="1" applyFont="1" applyFill="1" applyBorder="1" applyAlignment="1">
      <alignment horizontal="left"/>
    </xf>
    <xf numFmtId="0" fontId="13" fillId="8" borderId="1" xfId="0" applyFont="1" applyFill="1" applyBorder="1" applyAlignment="1">
      <alignment horizontal="left"/>
    </xf>
    <xf numFmtId="0" fontId="13" fillId="0" borderId="1" xfId="0" applyFont="1" applyFill="1" applyBorder="1" applyAlignment="1">
      <alignment horizontal="left"/>
    </xf>
    <xf numFmtId="0" fontId="13" fillId="2" borderId="1" xfId="0" applyFont="1" applyFill="1" applyBorder="1" applyAlignment="1">
      <alignment horizontal="left"/>
    </xf>
    <xf numFmtId="0" fontId="13" fillId="0" borderId="1" xfId="0" applyFont="1" applyBorder="1" applyAlignment="1"/>
    <xf numFmtId="0" fontId="16" fillId="3" borderId="23" xfId="17" applyFont="1" applyFill="1" applyBorder="1" applyAlignment="1" applyProtection="1">
      <alignment wrapText="1"/>
      <protection locked="0"/>
    </xf>
    <xf numFmtId="0" fontId="16" fillId="3" borderId="24" xfId="17" applyFont="1" applyFill="1" applyBorder="1" applyAlignment="1" applyProtection="1">
      <alignment wrapText="1"/>
      <protection locked="0"/>
    </xf>
    <xf numFmtId="0" fontId="16" fillId="3" borderId="25" xfId="17" applyFont="1" applyFill="1" applyBorder="1" applyAlignment="1" applyProtection="1">
      <alignment wrapText="1"/>
      <protection locked="0"/>
    </xf>
    <xf numFmtId="0" fontId="13" fillId="7" borderId="23" xfId="5" applyFont="1" applyFill="1" applyBorder="1" applyAlignment="1" applyProtection="1">
      <alignment wrapText="1"/>
      <protection locked="0"/>
    </xf>
    <xf numFmtId="0" fontId="13" fillId="7" borderId="24" xfId="16" applyFont="1" applyFill="1" applyBorder="1" applyAlignment="1" applyProtection="1">
      <alignment wrapText="1"/>
      <protection locked="0"/>
    </xf>
    <xf numFmtId="0" fontId="13" fillId="7" borderId="25" xfId="16" applyFont="1" applyFill="1" applyBorder="1" applyAlignment="1" applyProtection="1">
      <alignment wrapText="1"/>
      <protection locked="0"/>
    </xf>
    <xf numFmtId="0" fontId="13" fillId="7" borderId="18" xfId="5" applyFont="1" applyFill="1" applyBorder="1" applyAlignment="1" applyProtection="1">
      <alignment wrapText="1"/>
      <protection locked="0"/>
    </xf>
    <xf numFmtId="0" fontId="13" fillId="7" borderId="15" xfId="16" applyFont="1" applyFill="1" applyBorder="1" applyAlignment="1" applyProtection="1">
      <alignment wrapText="1"/>
      <protection locked="0"/>
    </xf>
    <xf numFmtId="0" fontId="13" fillId="7" borderId="19" xfId="16" applyFont="1" applyFill="1" applyBorder="1" applyAlignment="1" applyProtection="1">
      <alignment wrapText="1"/>
      <protection locked="0"/>
    </xf>
    <xf numFmtId="49" fontId="9" fillId="6" borderId="1" xfId="0" applyNumberFormat="1" applyFont="1" applyFill="1" applyBorder="1" applyAlignment="1">
      <alignment horizontal="left"/>
    </xf>
    <xf numFmtId="49" fontId="9" fillId="6"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49" fontId="9" fillId="8" borderId="1" xfId="0" applyNumberFormat="1" applyFont="1" applyFill="1" applyBorder="1" applyAlignment="1">
      <alignment horizontal="left" vertical="top" wrapText="1"/>
    </xf>
    <xf numFmtId="0" fontId="9" fillId="9"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7" fillId="4" borderId="7" xfId="9" applyFont="1" applyFill="1" applyBorder="1" applyAlignment="1">
      <alignment wrapText="1"/>
    </xf>
    <xf numFmtId="0" fontId="0" fillId="0" borderId="1" xfId="0" applyBorder="1" applyAlignment="1">
      <alignment wrapText="1"/>
    </xf>
    <xf numFmtId="0" fontId="0" fillId="0" borderId="1" xfId="0" applyFill="1" applyBorder="1" applyAlignment="1">
      <alignment wrapText="1"/>
    </xf>
    <xf numFmtId="0" fontId="0" fillId="0" borderId="0" xfId="0" applyAlignment="1">
      <alignment wrapText="1"/>
    </xf>
    <xf numFmtId="0" fontId="11" fillId="2" borderId="1" xfId="0" applyFont="1" applyFill="1" applyBorder="1" applyAlignment="1">
      <alignment horizontal="left"/>
    </xf>
    <xf numFmtId="0" fontId="0" fillId="2" borderId="0" xfId="0" applyFill="1" applyAlignment="1">
      <alignment horizontal="left"/>
    </xf>
    <xf numFmtId="0" fontId="0" fillId="2" borderId="0" xfId="0" applyFill="1"/>
    <xf numFmtId="42" fontId="19" fillId="3" borderId="6" xfId="8" applyNumberFormat="1" applyFont="1" applyFill="1" applyBorder="1" applyAlignment="1" applyProtection="1">
      <alignment horizontal="right"/>
    </xf>
    <xf numFmtId="0" fontId="19" fillId="2" borderId="1" xfId="8" applyFont="1" applyAlignment="1" applyProtection="1">
      <protection locked="0"/>
    </xf>
    <xf numFmtId="42" fontId="19" fillId="3" borderId="7" xfId="8" applyNumberFormat="1" applyFont="1" applyFill="1" applyBorder="1" applyProtection="1"/>
    <xf numFmtId="42" fontId="19" fillId="12" borderId="2" xfId="8" applyNumberFormat="1" applyFont="1" applyFill="1" applyBorder="1" applyProtection="1"/>
    <xf numFmtId="0" fontId="19" fillId="5" borderId="1" xfId="8" applyFont="1" applyFill="1" applyProtection="1">
      <protection locked="0"/>
    </xf>
    <xf numFmtId="0" fontId="21" fillId="5" borderId="1" xfId="8" applyFont="1" applyFill="1" applyProtection="1">
      <protection locked="0"/>
    </xf>
    <xf numFmtId="0" fontId="19" fillId="5" borderId="1" xfId="8" applyFont="1" applyFill="1" applyAlignment="1" applyProtection="1">
      <alignment horizontal="right"/>
      <protection locked="0"/>
    </xf>
    <xf numFmtId="0" fontId="19" fillId="5" borderId="1" xfId="8" quotePrefix="1" applyFont="1" applyFill="1" applyProtection="1">
      <protection locked="0"/>
    </xf>
    <xf numFmtId="0" fontId="23" fillId="5" borderId="1" xfId="8" applyFont="1" applyFill="1" applyAlignment="1" applyProtection="1">
      <alignment horizontal="right" vertical="top"/>
      <protection locked="0"/>
    </xf>
    <xf numFmtId="0" fontId="21" fillId="6" borderId="3" xfId="8" applyFont="1" applyFill="1" applyBorder="1" applyAlignment="1" applyProtection="1">
      <alignment horizontal="right"/>
      <protection locked="0"/>
    </xf>
    <xf numFmtId="0" fontId="21" fillId="6" borderId="4" xfId="8" applyFont="1" applyFill="1" applyBorder="1" applyAlignment="1" applyProtection="1">
      <alignment horizontal="center"/>
      <protection locked="0"/>
    </xf>
    <xf numFmtId="0" fontId="19" fillId="6" borderId="9" xfId="8" applyFont="1" applyFill="1" applyBorder="1" applyAlignment="1" applyProtection="1">
      <alignment horizontal="right"/>
      <protection locked="0"/>
    </xf>
    <xf numFmtId="0" fontId="19" fillId="6" borderId="11" xfId="8" applyFont="1" applyFill="1" applyBorder="1" applyAlignment="1" applyProtection="1">
      <alignment horizontal="right"/>
      <protection locked="0"/>
    </xf>
    <xf numFmtId="9" fontId="19" fillId="5" borderId="1" xfId="8" applyNumberFormat="1" applyFont="1" applyFill="1" applyProtection="1">
      <protection locked="0"/>
    </xf>
    <xf numFmtId="9" fontId="21" fillId="6" borderId="4" xfId="8" applyNumberFormat="1" applyFont="1" applyFill="1" applyBorder="1" applyAlignment="1" applyProtection="1">
      <alignment horizontal="center"/>
      <protection locked="0"/>
    </xf>
    <xf numFmtId="0" fontId="19" fillId="6" borderId="9" xfId="8" applyFont="1" applyFill="1" applyBorder="1" applyAlignment="1" applyProtection="1">
      <alignment horizontal="right" wrapText="1"/>
      <protection locked="0"/>
    </xf>
    <xf numFmtId="0" fontId="19" fillId="6" borderId="11" xfId="8" applyFont="1" applyFill="1" applyBorder="1" applyAlignment="1" applyProtection="1">
      <alignment horizontal="right" wrapText="1"/>
      <protection locked="0"/>
    </xf>
    <xf numFmtId="0" fontId="19" fillId="5" borderId="1" xfId="8" applyFont="1" applyFill="1" applyAlignment="1" applyProtection="1">
      <alignment horizontal="right" wrapText="1"/>
      <protection locked="0"/>
    </xf>
    <xf numFmtId="0" fontId="11" fillId="6" borderId="3" xfId="5" applyFont="1" applyFill="1" applyBorder="1" applyAlignment="1" applyProtection="1">
      <alignment horizontal="right" wrapText="1"/>
      <protection locked="0"/>
    </xf>
    <xf numFmtId="9" fontId="19" fillId="6" borderId="13" xfId="8" applyNumberFormat="1" applyFont="1" applyFill="1" applyBorder="1" applyProtection="1">
      <protection locked="0"/>
    </xf>
    <xf numFmtId="0" fontId="19" fillId="6" borderId="13" xfId="8" applyFont="1" applyFill="1" applyBorder="1" applyProtection="1">
      <protection locked="0"/>
    </xf>
    <xf numFmtId="0" fontId="19" fillId="6" borderId="4" xfId="8" applyFont="1" applyFill="1" applyBorder="1" applyProtection="1">
      <protection locked="0"/>
    </xf>
    <xf numFmtId="0" fontId="24" fillId="6" borderId="11" xfId="5" applyFont="1" applyFill="1" applyBorder="1" applyAlignment="1" applyProtection="1">
      <alignment horizontal="right" wrapText="1"/>
      <protection locked="0"/>
    </xf>
    <xf numFmtId="0" fontId="21" fillId="6" borderId="13" xfId="8" applyFont="1" applyFill="1" applyBorder="1" applyAlignment="1" applyProtection="1">
      <alignment horizontal="center" vertical="top" wrapText="1"/>
      <protection locked="0"/>
    </xf>
    <xf numFmtId="42" fontId="19" fillId="6" borderId="10" xfId="8" applyNumberFormat="1" applyFont="1" applyFill="1" applyBorder="1" applyProtection="1">
      <protection locked="0"/>
    </xf>
    <xf numFmtId="0" fontId="22" fillId="5" borderId="1" xfId="8" applyFont="1" applyFill="1" applyAlignment="1" applyProtection="1">
      <alignment wrapText="1"/>
      <protection locked="0"/>
    </xf>
    <xf numFmtId="0" fontId="21" fillId="6" borderId="3" xfId="8" applyFont="1" applyFill="1" applyBorder="1" applyAlignment="1" applyProtection="1">
      <alignment horizontal="left"/>
      <protection locked="0"/>
    </xf>
    <xf numFmtId="0" fontId="21" fillId="3" borderId="11" xfId="8" applyFont="1" applyFill="1" applyBorder="1" applyAlignment="1" applyProtection="1">
      <alignment horizontal="right"/>
      <protection locked="0"/>
    </xf>
    <xf numFmtId="42" fontId="19" fillId="3" borderId="12" xfId="8" applyNumberFormat="1" applyFont="1" applyFill="1" applyBorder="1" applyProtection="1">
      <protection locked="0"/>
    </xf>
    <xf numFmtId="0" fontId="21" fillId="6" borderId="9" xfId="8" applyFont="1" applyFill="1" applyBorder="1" applyAlignment="1" applyProtection="1">
      <alignment horizontal="right" indent="2"/>
      <protection locked="0"/>
    </xf>
    <xf numFmtId="0" fontId="19" fillId="6" borderId="10" xfId="8" applyFont="1" applyFill="1" applyBorder="1" applyProtection="1">
      <protection locked="0"/>
    </xf>
    <xf numFmtId="0" fontId="19" fillId="6" borderId="10" xfId="8" applyFont="1" applyFill="1" applyBorder="1" applyAlignment="1" applyProtection="1">
      <alignment horizontal="left"/>
      <protection locked="0"/>
    </xf>
    <xf numFmtId="0" fontId="21" fillId="6" borderId="9" xfId="8" applyFont="1" applyFill="1" applyBorder="1" applyAlignment="1" applyProtection="1">
      <alignment horizontal="right"/>
      <protection locked="0"/>
    </xf>
    <xf numFmtId="42" fontId="21" fillId="6" borderId="10" xfId="8" applyNumberFormat="1" applyFont="1" applyFill="1" applyBorder="1" applyProtection="1">
      <protection locked="0"/>
    </xf>
    <xf numFmtId="0" fontId="19" fillId="6" borderId="1" xfId="8" applyFont="1" applyFill="1" applyBorder="1" applyAlignment="1" applyProtection="1">
      <alignment horizontal="right" indent="2"/>
      <protection locked="0"/>
    </xf>
    <xf numFmtId="0" fontId="19" fillId="6" borderId="1" xfId="8" applyNumberFormat="1" applyFont="1" applyFill="1" applyBorder="1" applyAlignment="1" applyProtection="1">
      <alignment horizontal="left"/>
      <protection locked="0"/>
    </xf>
    <xf numFmtId="42" fontId="19" fillId="5" borderId="1" xfId="8" applyNumberFormat="1" applyFont="1" applyFill="1" applyProtection="1">
      <protection locked="0"/>
    </xf>
    <xf numFmtId="0" fontId="21" fillId="5" borderId="1" xfId="8" applyFont="1" applyFill="1" applyBorder="1" applyAlignment="1" applyProtection="1">
      <alignment wrapText="1"/>
      <protection locked="0"/>
    </xf>
    <xf numFmtId="0" fontId="19" fillId="5" borderId="1" xfId="8" applyFont="1" applyFill="1" applyBorder="1" applyProtection="1">
      <protection locked="0"/>
    </xf>
    <xf numFmtId="0" fontId="21" fillId="5" borderId="1" xfId="8" applyFont="1" applyFill="1" applyBorder="1" applyAlignment="1" applyProtection="1">
      <alignment horizontal="right"/>
      <protection locked="0"/>
    </xf>
    <xf numFmtId="42" fontId="20" fillId="5" borderId="1" xfId="8" applyNumberFormat="1" applyFont="1" applyFill="1" applyBorder="1" applyProtection="1">
      <protection locked="0"/>
    </xf>
    <xf numFmtId="164" fontId="20" fillId="5" borderId="1" xfId="8" applyNumberFormat="1" applyFont="1" applyFill="1" applyBorder="1" applyProtection="1">
      <protection locked="0"/>
    </xf>
    <xf numFmtId="0" fontId="19" fillId="12" borderId="1" xfId="8" applyFont="1" applyFill="1" applyProtection="1"/>
    <xf numFmtId="42" fontId="19" fillId="0" borderId="1" xfId="8" applyNumberFormat="1" applyFont="1" applyFill="1" applyBorder="1" applyProtection="1"/>
    <xf numFmtId="42" fontId="19" fillId="7" borderId="1" xfId="8" applyNumberFormat="1" applyFont="1" applyFill="1" applyBorder="1" applyProtection="1">
      <protection locked="0"/>
    </xf>
    <xf numFmtId="0" fontId="12" fillId="0" borderId="9" xfId="0" applyFont="1" applyBorder="1" applyAlignment="1">
      <alignment wrapText="1"/>
    </xf>
    <xf numFmtId="0" fontId="12" fillId="0" borderId="1" xfId="0" applyFont="1" applyBorder="1" applyAlignment="1">
      <alignment wrapText="1"/>
    </xf>
    <xf numFmtId="0" fontId="12"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8" fillId="4" borderId="5" xfId="0" applyFont="1" applyFill="1" applyBorder="1"/>
    <xf numFmtId="0" fontId="18" fillId="4" borderId="6" xfId="0" applyFont="1" applyFill="1" applyBorder="1"/>
    <xf numFmtId="0" fontId="18" fillId="4" borderId="7" xfId="0" applyFont="1" applyFill="1" applyBorder="1"/>
    <xf numFmtId="0" fontId="12" fillId="0" borderId="3" xfId="0" applyFont="1" applyBorder="1" applyAlignment="1">
      <alignment wrapText="1"/>
    </xf>
    <xf numFmtId="0" fontId="12" fillId="0" borderId="13" xfId="0" applyFont="1" applyBorder="1" applyAlignment="1">
      <alignment wrapText="1"/>
    </xf>
    <xf numFmtId="0" fontId="11" fillId="2" borderId="3" xfId="9" applyFont="1" applyBorder="1" applyAlignment="1">
      <alignment vertical="top" wrapText="1"/>
    </xf>
    <xf numFmtId="0" fontId="11" fillId="2" borderId="9" xfId="9" applyFont="1" applyBorder="1" applyAlignment="1">
      <alignment vertical="top" wrapText="1"/>
    </xf>
    <xf numFmtId="0" fontId="11" fillId="2" borderId="11" xfId="9" applyFont="1" applyBorder="1" applyAlignment="1">
      <alignment vertical="top" wrapText="1"/>
    </xf>
    <xf numFmtId="0" fontId="16" fillId="9" borderId="6" xfId="9" applyFont="1" applyFill="1" applyBorder="1" applyAlignment="1">
      <alignment wrapText="1"/>
    </xf>
    <xf numFmtId="0" fontId="14" fillId="4" borderId="5" xfId="9" applyFont="1" applyFill="1" applyBorder="1"/>
    <xf numFmtId="0" fontId="14" fillId="4" borderId="6" xfId="9" applyFont="1" applyFill="1" applyBorder="1"/>
    <xf numFmtId="0" fontId="9" fillId="2" borderId="11" xfId="9" applyFont="1" applyBorder="1" applyAlignment="1">
      <alignment horizontal="left" vertical="center" wrapText="1"/>
    </xf>
    <xf numFmtId="0" fontId="9" fillId="2" borderId="2" xfId="9" applyFont="1" applyBorder="1" applyAlignment="1">
      <alignment horizontal="left" vertical="center" wrapText="1"/>
    </xf>
    <xf numFmtId="0" fontId="16" fillId="3" borderId="5" xfId="9" applyFont="1" applyFill="1" applyBorder="1" applyAlignment="1">
      <alignment horizontal="left" vertical="center" wrapText="1"/>
    </xf>
    <xf numFmtId="0" fontId="16" fillId="2" borderId="6" xfId="9" applyFont="1" applyBorder="1" applyAlignment="1">
      <alignment horizontal="left" vertical="center" wrapText="1"/>
    </xf>
    <xf numFmtId="0" fontId="9" fillId="11" borderId="6" xfId="0" applyFont="1" applyFill="1" applyBorder="1" applyAlignment="1">
      <alignment horizontal="left" vertical="top" wrapText="1"/>
    </xf>
    <xf numFmtId="0" fontId="11" fillId="0" borderId="23" xfId="0" applyFont="1" applyFill="1" applyBorder="1" applyAlignment="1">
      <alignment horizontal="center"/>
    </xf>
    <xf numFmtId="0" fontId="11" fillId="0" borderId="24" xfId="0" applyFont="1" applyFill="1" applyBorder="1" applyAlignment="1">
      <alignment horizontal="center"/>
    </xf>
    <xf numFmtId="0" fontId="11" fillId="0" borderId="25" xfId="0" applyFont="1" applyFill="1" applyBorder="1" applyAlignment="1">
      <alignment horizontal="center"/>
    </xf>
    <xf numFmtId="0" fontId="9" fillId="0" borderId="1" xfId="0" applyFont="1" applyFill="1" applyBorder="1" applyAlignment="1"/>
    <xf numFmtId="49" fontId="31" fillId="3" borderId="1" xfId="0" applyNumberFormat="1" applyFont="1" applyFill="1" applyBorder="1" applyAlignment="1">
      <alignment horizontal="center" vertical="center" wrapText="1"/>
    </xf>
    <xf numFmtId="49" fontId="32" fillId="9" borderId="1" xfId="0" applyNumberFormat="1" applyFont="1" applyFill="1" applyBorder="1" applyAlignment="1">
      <alignment horizontal="center" vertical="center" wrapText="1"/>
    </xf>
    <xf numFmtId="49" fontId="31" fillId="10" borderId="1" xfId="0" applyNumberFormat="1" applyFont="1" applyFill="1" applyBorder="1" applyAlignment="1">
      <alignment horizontal="center" vertical="center" wrapText="1"/>
    </xf>
    <xf numFmtId="0" fontId="22" fillId="5" borderId="1" xfId="8" applyFont="1" applyFill="1" applyAlignment="1" applyProtection="1">
      <alignment horizontal="left"/>
      <protection locked="0"/>
    </xf>
    <xf numFmtId="9" fontId="19" fillId="7" borderId="2" xfId="8" applyNumberFormat="1" applyFont="1" applyFill="1" applyBorder="1" applyProtection="1">
      <protection locked="0"/>
    </xf>
    <xf numFmtId="9" fontId="19" fillId="7" borderId="12" xfId="8" applyNumberFormat="1" applyFont="1" applyFill="1" applyBorder="1" applyProtection="1">
      <protection locked="0"/>
    </xf>
    <xf numFmtId="0" fontId="22" fillId="5" borderId="1" xfId="8" applyFont="1" applyFill="1" applyAlignment="1" applyProtection="1">
      <alignment wrapText="1"/>
      <protection locked="0"/>
    </xf>
    <xf numFmtId="0" fontId="21" fillId="5" borderId="9" xfId="8" applyFont="1" applyFill="1" applyBorder="1" applyAlignment="1" applyProtection="1">
      <alignment horizontal="center"/>
      <protection locked="0"/>
    </xf>
    <xf numFmtId="0" fontId="21" fillId="5" borderId="1" xfId="8" applyFont="1" applyFill="1" applyAlignment="1" applyProtection="1">
      <alignment horizontal="center"/>
      <protection locked="0"/>
    </xf>
  </cellXfs>
  <cellStyles count="18">
    <cellStyle name="Hyperlink" xfId="3" builtinId="8"/>
    <cellStyle name="Hyperlink 2" xfId="11" xr:uid="{00000000-0005-0000-0000-000001000000}"/>
    <cellStyle name="Normal" xfId="0" builtinId="0"/>
    <cellStyle name="Normal 2" xfId="1" xr:uid="{00000000-0005-0000-0000-000003000000}"/>
    <cellStyle name="Normal 2 2" xfId="9" xr:uid="{00000000-0005-0000-0000-000004000000}"/>
    <cellStyle name="Normal 2 3" xfId="17" xr:uid="{00000000-0005-0000-0000-000005000000}"/>
    <cellStyle name="Normal 3" xfId="2" xr:uid="{00000000-0005-0000-0000-000006000000}"/>
    <cellStyle name="Normal 3 2" xfId="4" xr:uid="{00000000-0005-0000-0000-000007000000}"/>
    <cellStyle name="Normal 3 2 2" xfId="12" xr:uid="{00000000-0005-0000-0000-000008000000}"/>
    <cellStyle name="Normal 3 3" xfId="6" xr:uid="{00000000-0005-0000-0000-000009000000}"/>
    <cellStyle name="Normal 3 3 2" xfId="7" xr:uid="{00000000-0005-0000-0000-00000A000000}"/>
    <cellStyle name="Normal 3 3 2 2" xfId="14" xr:uid="{00000000-0005-0000-0000-00000B000000}"/>
    <cellStyle name="Normal 3 3 3" xfId="8" xr:uid="{00000000-0005-0000-0000-00000C000000}"/>
    <cellStyle name="Normal 3 3 3 2" xfId="15" xr:uid="{00000000-0005-0000-0000-00000D000000}"/>
    <cellStyle name="Normal 3 3 4" xfId="13" xr:uid="{00000000-0005-0000-0000-00000E000000}"/>
    <cellStyle name="Normal 3 4" xfId="10" xr:uid="{00000000-0005-0000-0000-00000F000000}"/>
    <cellStyle name="Normal 4" xfId="5" xr:uid="{00000000-0005-0000-0000-000010000000}"/>
    <cellStyle name="Normal 5" xfId="16" xr:uid="{00000000-0005-0000-0000-000011000000}"/>
  </cellStyles>
  <dxfs count="61">
    <dxf>
      <font>
        <strike val="0"/>
        <outline val="0"/>
        <shadow val="0"/>
        <u val="none"/>
        <vertAlign val="baseline"/>
        <color auto="1"/>
      </font>
      <protection locked="0" hidden="0"/>
    </dxf>
    <dxf>
      <font>
        <strike val="0"/>
        <outline val="0"/>
        <shadow val="0"/>
        <u val="none"/>
        <vertAlign val="baseline"/>
        <color auto="1"/>
      </font>
      <fill>
        <patternFill patternType="solid">
          <fgColor indexed="64"/>
          <bgColor rgb="FFFFFF00"/>
        </patternFill>
      </fill>
      <alignment horizontal="right" vertical="bottom" textRotation="0" wrapText="0" indent="0" justifyLastLine="0" shrinkToFit="0" readingOrder="0"/>
      <protection locked="0" hidden="0"/>
    </dxf>
    <dxf>
      <border outline="0">
        <left style="thin">
          <color auto="1"/>
        </left>
        <right style="thin">
          <color auto="1"/>
        </right>
      </border>
    </dxf>
    <dxf>
      <font>
        <strike val="0"/>
        <outline val="0"/>
        <shadow val="0"/>
        <u val="none"/>
        <vertAlign val="baseline"/>
        <color auto="1"/>
      </font>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auto="1"/>
        <name val="Arial"/>
        <scheme val="none"/>
      </font>
      <alignment vertical="bottom" textRotation="0" wrapText="0" indent="0" justifyLastLine="0" shrinkToFit="0" readingOrder="0"/>
    </dxf>
  </dxfs>
  <tableStyles count="1" defaultTableStyle="TableStyleMedium9" defaultPivotStyle="PivotStyleMedium4">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8575" y="9525"/>
          <a:ext cx="8801100" cy="160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sz="1100" b="1" i="0" u="none" strike="noStrike" baseline="0">
              <a:solidFill>
                <a:sysClr val="windowText" lastClr="000000"/>
              </a:solidFill>
              <a:effectLst/>
              <a:latin typeface="+mn-lt"/>
              <a:ea typeface="+mn-ea"/>
              <a:cs typeface="+mn-cs"/>
            </a:rPr>
            <a:t>https://www.ukri.org/files/funding/oa/oa-reporting-guidance-2017-18-pdf/ </a:t>
          </a:r>
          <a:r>
            <a:rPr lang="en-GB" sz="1100" b="0" i="0" u="none" strike="noStrike" baseline="0">
              <a:solidFill>
                <a:sysClr val="windowText" lastClr="000000"/>
              </a:solidFill>
              <a:effectLst/>
              <a:latin typeface="+mn-lt"/>
              <a:ea typeface="+mn-ea"/>
              <a:cs typeface="+mn-cs"/>
            </a:rPr>
            <a:t>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47625</xdr:colOff>
      <xdr:row>38</xdr:row>
      <xdr:rowOff>0</xdr:rowOff>
    </xdr:from>
    <xdr:to>
      <xdr:col>7</xdr:col>
      <xdr:colOff>1247775</xdr:colOff>
      <xdr:row>53</xdr:row>
      <xdr:rowOff>190500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0200" y="6648450"/>
          <a:ext cx="5962650" cy="30765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c" displayName="apc" ref="A4:AA22" dataDxfId="60" tableBorderDxfId="59">
  <autoFilter ref="A4:AA2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000-000001000000}" name="Date of acceptance" totalsRowLabel="Total" dataDxfId="58" totalsRowDxfId="57"/>
    <tableColumn id="2" xr3:uid="{00000000-0010-0000-0000-000002000000}" name="PubMed ID" dataDxfId="56" totalsRowDxfId="55"/>
    <tableColumn id="3" xr3:uid="{00000000-0010-0000-0000-000003000000}" name="DOI" dataDxfId="54" totalsRowDxfId="53"/>
    <tableColumn id="4" xr3:uid="{00000000-0010-0000-0000-000004000000}" name="Publisher" dataDxfId="52" totalsRowDxfId="51"/>
    <tableColumn id="5" xr3:uid="{00000000-0010-0000-0000-000005000000}" name="Journal" dataDxfId="50" totalsRowDxfId="49"/>
    <tableColumn id="6" xr3:uid="{00000000-0010-0000-0000-000006000000}" name="E-ISSN" dataDxfId="48" totalsRowDxfId="47"/>
    <tableColumn id="7" xr3:uid="{00000000-0010-0000-0000-000007000000}" name="Type of publication" dataDxfId="46" totalsRowDxfId="45"/>
    <tableColumn id="8" xr3:uid="{00000000-0010-0000-0000-000008000000}" name="Article title" dataDxfId="44" totalsRowDxfId="43"/>
    <tableColumn id="9" xr3:uid="{00000000-0010-0000-0000-000009000000}" name="Date of publication" dataDxfId="42" totalsRowDxfId="41"/>
    <tableColumn id="10" xr3:uid="{00000000-0010-0000-0000-00000A000000}" name="Fund that APC is paid from (1)" dataDxfId="40" totalsRowDxfId="39"/>
    <tableColumn id="11" xr3:uid="{00000000-0010-0000-0000-00000B000000}" name="Fund that APC is paid from (2)" dataDxfId="38" totalsRowDxfId="37"/>
    <tableColumn id="12" xr3:uid="{00000000-0010-0000-0000-00000C000000}" name="Fund that APC is paid from (3)" dataDxfId="36" totalsRowDxfId="35"/>
    <tableColumn id="13" xr3:uid="{00000000-0010-0000-0000-00000D000000}" name="Funder of research (1)" dataDxfId="34" totalsRowDxfId="33"/>
    <tableColumn id="14" xr3:uid="{00000000-0010-0000-0000-00000E000000}" name="Grant ID (1)" dataDxfId="32" totalsRowDxfId="31"/>
    <tableColumn id="15" xr3:uid="{00000000-0010-0000-0000-00000F000000}" name="Funder of research (2)" dataDxfId="30" totalsRowDxfId="29"/>
    <tableColumn id="16" xr3:uid="{00000000-0010-0000-0000-000010000000}" name="Grant ID (2)" dataDxfId="28" totalsRowDxfId="27"/>
    <tableColumn id="17" xr3:uid="{00000000-0010-0000-0000-000011000000}" name="Funder of research (3)" dataDxfId="26" totalsRowDxfId="25"/>
    <tableColumn id="18" xr3:uid="{00000000-0010-0000-0000-000012000000}" name="Grant ID (3)" dataDxfId="24" totalsRowDxfId="23"/>
    <tableColumn id="19" xr3:uid="{00000000-0010-0000-0000-000013000000}" name="Date of APC payment" dataDxfId="22" totalsRowDxfId="21"/>
    <tableColumn id="20" xr3:uid="{00000000-0010-0000-0000-000014000000}" name="APC paid (actual currency) excluding VAT" dataDxfId="20" totalsRowDxfId="19"/>
    <tableColumn id="21" xr3:uid="{00000000-0010-0000-0000-000015000000}" name="Currency of APC" dataDxfId="18" totalsRowDxfId="17"/>
    <tableColumn id="22" xr3:uid="{00000000-0010-0000-0000-000016000000}" name="APC paid (£) including VAT if charged" dataDxfId="16" totalsRowDxfId="15"/>
    <tableColumn id="23" xr3:uid="{00000000-0010-0000-0000-000017000000}" name="Additional publication costs (£)" dataDxfId="14" totalsRowDxfId="13"/>
    <tableColumn id="24" xr3:uid="{00000000-0010-0000-0000-000018000000}" name="Discounts, memberships &amp; pre-payment agreements" dataDxfId="12" totalsRowDxfId="11"/>
    <tableColumn id="25" xr3:uid="{00000000-0010-0000-0000-000019000000}" name="Amount of APC charged to COAF grant (including VAT if charged) in £" dataDxfId="10" totalsRowDxfId="9"/>
    <tableColumn id="26" xr3:uid="{00000000-0010-0000-0000-00001A000000}" name="Amount of APC charged to RCUK OA fund (including VAT if charged) in £" dataDxfId="8" totalsRowDxfId="7"/>
    <tableColumn id="27" xr3:uid="{00000000-0010-0000-0000-00001B000000}" name="Licence" dataDxfId="6" totalsRowDxfId="5"/>
  </tableColumns>
  <tableStyleInfo name="TableStyleLight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47:C54" totalsRowShown="0" headerRowDxfId="4" dataDxfId="3" tableBorderDxfId="2">
  <autoFilter ref="B47:C54" xr:uid="{00000000-0009-0000-0100-000003000000}"/>
  <tableColumns count="2">
    <tableColumn id="1" xr3:uid="{00000000-0010-0000-0100-000001000000}" name="Other OA costs     " dataDxfId="1" dataCellStyle="Normal 3 3"/>
    <tableColumn id="2" xr3:uid="{00000000-0010-0000-0100-000002000000}" name="Amou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
  <sheetViews>
    <sheetView workbookViewId="0">
      <selection activeCell="B24" sqref="B24"/>
    </sheetView>
  </sheetViews>
  <sheetFormatPr defaultRowHeight="15.75" customHeight="1" x14ac:dyDescent="0.25"/>
  <cols>
    <col min="1" max="1" width="27" customWidth="1"/>
    <col min="2" max="2" width="46.81640625" customWidth="1"/>
    <col min="3" max="3" width="58.1796875" customWidth="1"/>
  </cols>
  <sheetData>
    <row r="1" spans="1:4" ht="30" customHeight="1" x14ac:dyDescent="0.3">
      <c r="A1" s="186" t="s">
        <v>91</v>
      </c>
      <c r="B1" s="187"/>
      <c r="C1" s="188"/>
      <c r="D1" s="3"/>
    </row>
    <row r="2" spans="1:4" ht="15.75" customHeight="1" x14ac:dyDescent="0.25">
      <c r="A2" s="189" t="s">
        <v>90</v>
      </c>
      <c r="B2" s="190"/>
      <c r="C2" s="4" t="s">
        <v>88</v>
      </c>
    </row>
    <row r="3" spans="1:4" ht="15.75" customHeight="1" x14ac:dyDescent="0.25">
      <c r="A3" s="5" t="s">
        <v>89</v>
      </c>
      <c r="B3" s="6" t="s">
        <v>93</v>
      </c>
      <c r="C3" s="7"/>
      <c r="D3" s="3"/>
    </row>
    <row r="4" spans="1:4" ht="30" customHeight="1" x14ac:dyDescent="0.25">
      <c r="A4" s="174" t="s">
        <v>115</v>
      </c>
      <c r="B4" s="175"/>
      <c r="C4" s="176"/>
      <c r="D4" s="3"/>
    </row>
    <row r="5" spans="1:4" ht="15.75" customHeight="1" x14ac:dyDescent="0.25">
      <c r="A5" s="177" t="s">
        <v>0</v>
      </c>
      <c r="B5" s="178"/>
      <c r="C5" s="179"/>
      <c r="D5" s="3"/>
    </row>
    <row r="6" spans="1:4" ht="37.5" customHeight="1" x14ac:dyDescent="0.25">
      <c r="A6" s="180"/>
      <c r="B6" s="181"/>
      <c r="C6" s="182"/>
      <c r="D6" s="3"/>
    </row>
    <row r="7" spans="1:4" ht="30" customHeight="1" x14ac:dyDescent="0.25">
      <c r="A7" s="183" t="s">
        <v>44</v>
      </c>
      <c r="B7" s="184"/>
      <c r="C7" s="185"/>
      <c r="D7" s="3"/>
    </row>
  </sheetData>
  <mergeCells count="6">
    <mergeCell ref="A4:C4"/>
    <mergeCell ref="A5:C5"/>
    <mergeCell ref="A6:C6"/>
    <mergeCell ref="A7:C7"/>
    <mergeCell ref="A1:C1"/>
    <mergeCell ref="A2:B2"/>
  </mergeCells>
  <hyperlinks>
    <hyperlink ref="C2" r:id="rId1" xr:uid="{00000000-0004-0000-0000-000000000000}"/>
    <hyperlink ref="B3"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5"/>
  <sheetViews>
    <sheetView topLeftCell="A16" zoomScaleNormal="100" workbookViewId="0">
      <selection activeCell="C28" sqref="C28"/>
    </sheetView>
  </sheetViews>
  <sheetFormatPr defaultColWidth="9.1796875" defaultRowHeight="12.5" x14ac:dyDescent="0.25"/>
  <cols>
    <col min="1" max="1" width="13.26953125" style="1" customWidth="1"/>
    <col min="2" max="2" width="57.7265625" style="1" customWidth="1"/>
    <col min="3" max="3" width="71.453125" style="1" customWidth="1"/>
    <col min="4" max="4" width="19.26953125" style="2" customWidth="1"/>
    <col min="5" max="5" width="20.26953125" style="56" customWidth="1"/>
    <col min="6" max="16384" width="9.1796875" style="1"/>
  </cols>
  <sheetData>
    <row r="1" spans="1:5" ht="30" customHeight="1" x14ac:dyDescent="0.3">
      <c r="A1" s="195" t="s">
        <v>97</v>
      </c>
      <c r="B1" s="196"/>
      <c r="C1" s="38"/>
      <c r="D1" s="52"/>
      <c r="E1" s="55"/>
    </row>
    <row r="2" spans="1:5" s="2" customFormat="1" ht="94.9" customHeight="1" x14ac:dyDescent="0.25">
      <c r="A2" s="197" t="s">
        <v>228</v>
      </c>
      <c r="B2" s="198"/>
      <c r="C2" s="39"/>
      <c r="D2" s="34"/>
      <c r="E2" s="34"/>
    </row>
    <row r="3" spans="1:5" s="2" customFormat="1" ht="67.900000000000006" customHeight="1" x14ac:dyDescent="0.25">
      <c r="A3" s="199" t="s">
        <v>226</v>
      </c>
      <c r="B3" s="200"/>
      <c r="C3" s="57"/>
      <c r="D3" s="52"/>
      <c r="E3" s="52"/>
    </row>
    <row r="4" spans="1:5" s="2" customFormat="1" ht="74.5" customHeight="1" x14ac:dyDescent="0.3">
      <c r="A4" s="194" t="s">
        <v>195</v>
      </c>
      <c r="B4" s="194"/>
      <c r="C4" s="58"/>
      <c r="D4" s="52"/>
      <c r="E4" s="52"/>
    </row>
    <row r="5" spans="1:5" s="2" customFormat="1" ht="87" customHeight="1" x14ac:dyDescent="0.25">
      <c r="A5" s="201" t="s">
        <v>227</v>
      </c>
      <c r="B5" s="201"/>
      <c r="C5" s="58"/>
      <c r="D5" s="52"/>
      <c r="E5" s="52"/>
    </row>
    <row r="6" spans="1:5" ht="15.75" customHeight="1" x14ac:dyDescent="0.25">
      <c r="A6" s="53"/>
      <c r="B6" s="53"/>
      <c r="C6" s="40"/>
      <c r="D6" s="52"/>
      <c r="E6" s="55"/>
    </row>
    <row r="7" spans="1:5" ht="28.9" customHeight="1" x14ac:dyDescent="0.3">
      <c r="A7" s="35"/>
      <c r="B7" s="35" t="s">
        <v>197</v>
      </c>
      <c r="C7" s="37" t="s">
        <v>198</v>
      </c>
      <c r="D7" s="54" t="s">
        <v>94</v>
      </c>
      <c r="E7" s="122" t="s">
        <v>95</v>
      </c>
    </row>
    <row r="8" spans="1:5" ht="39" x14ac:dyDescent="0.25">
      <c r="A8" s="81" t="s">
        <v>1</v>
      </c>
      <c r="B8" s="116" t="s">
        <v>133</v>
      </c>
      <c r="C8" s="116" t="s">
        <v>134</v>
      </c>
      <c r="D8" s="116" t="s">
        <v>135</v>
      </c>
      <c r="E8" s="115" t="s">
        <v>136</v>
      </c>
    </row>
    <row r="9" spans="1:5" x14ac:dyDescent="0.25">
      <c r="A9" s="192" t="s">
        <v>2</v>
      </c>
      <c r="B9" s="117" t="s">
        <v>3</v>
      </c>
      <c r="C9" s="117" t="s">
        <v>137</v>
      </c>
      <c r="D9" s="117"/>
      <c r="E9" s="87" t="s">
        <v>138</v>
      </c>
    </row>
    <row r="10" spans="1:5" ht="25" x14ac:dyDescent="0.25">
      <c r="A10" s="192"/>
      <c r="B10" s="117" t="s">
        <v>4</v>
      </c>
      <c r="C10" s="117" t="s">
        <v>57</v>
      </c>
      <c r="D10" s="117" t="s">
        <v>50</v>
      </c>
      <c r="E10" s="87" t="s">
        <v>104</v>
      </c>
    </row>
    <row r="11" spans="1:5" ht="25" x14ac:dyDescent="0.25">
      <c r="A11" s="192"/>
      <c r="B11" s="116" t="s">
        <v>5</v>
      </c>
      <c r="C11" s="116" t="s">
        <v>232</v>
      </c>
      <c r="D11" s="116" t="s">
        <v>51</v>
      </c>
      <c r="E11" s="115" t="s">
        <v>106</v>
      </c>
    </row>
    <row r="12" spans="1:5" ht="37.5" x14ac:dyDescent="0.25">
      <c r="A12" s="192"/>
      <c r="B12" s="116" t="s">
        <v>6</v>
      </c>
      <c r="C12" s="116" t="s">
        <v>233</v>
      </c>
      <c r="D12" s="116"/>
      <c r="E12" s="115" t="s">
        <v>107</v>
      </c>
    </row>
    <row r="13" spans="1:5" ht="25" x14ac:dyDescent="0.25">
      <c r="A13" s="192"/>
      <c r="B13" s="116" t="s">
        <v>7</v>
      </c>
      <c r="C13" s="116" t="s">
        <v>234</v>
      </c>
      <c r="D13" s="116" t="s">
        <v>56</v>
      </c>
      <c r="E13" s="115" t="s">
        <v>105</v>
      </c>
    </row>
    <row r="14" spans="1:5" ht="25" x14ac:dyDescent="0.25">
      <c r="A14" s="192"/>
      <c r="B14" s="116" t="s">
        <v>8</v>
      </c>
      <c r="C14" s="116" t="s">
        <v>235</v>
      </c>
      <c r="D14" s="116" t="s">
        <v>139</v>
      </c>
      <c r="E14" s="115" t="s">
        <v>49</v>
      </c>
    </row>
    <row r="15" spans="1:5" x14ac:dyDescent="0.25">
      <c r="A15" s="192"/>
      <c r="B15" s="117" t="s">
        <v>9</v>
      </c>
      <c r="C15" s="117" t="s">
        <v>10</v>
      </c>
      <c r="D15" s="117" t="s">
        <v>52</v>
      </c>
      <c r="E15" s="87" t="s">
        <v>108</v>
      </c>
    </row>
    <row r="16" spans="1:5" ht="25" x14ac:dyDescent="0.25">
      <c r="A16" s="193"/>
      <c r="B16" s="118" t="s">
        <v>11</v>
      </c>
      <c r="C16" s="118" t="s">
        <v>128</v>
      </c>
      <c r="D16" s="118" t="s">
        <v>53</v>
      </c>
      <c r="E16" s="88" t="s">
        <v>109</v>
      </c>
    </row>
    <row r="17" spans="1:5" ht="37.5" x14ac:dyDescent="0.25">
      <c r="A17" s="191" t="s">
        <v>12</v>
      </c>
      <c r="B17" s="117" t="s">
        <v>13</v>
      </c>
      <c r="C17" s="117" t="s">
        <v>39</v>
      </c>
      <c r="D17" s="117"/>
      <c r="E17" s="87" t="s">
        <v>114</v>
      </c>
    </row>
    <row r="18" spans="1:5" x14ac:dyDescent="0.25">
      <c r="A18" s="192"/>
      <c r="B18" s="116" t="s">
        <v>14</v>
      </c>
      <c r="C18" s="116" t="s">
        <v>15</v>
      </c>
      <c r="D18" s="116"/>
      <c r="E18" s="115" t="s">
        <v>114</v>
      </c>
    </row>
    <row r="19" spans="1:5" x14ac:dyDescent="0.25">
      <c r="A19" s="192"/>
      <c r="B19" s="116" t="s">
        <v>16</v>
      </c>
      <c r="C19" s="116" t="s">
        <v>17</v>
      </c>
      <c r="D19" s="116"/>
      <c r="E19" s="115" t="s">
        <v>114</v>
      </c>
    </row>
    <row r="20" spans="1:5" ht="37.5" x14ac:dyDescent="0.25">
      <c r="A20" s="192"/>
      <c r="B20" s="117" t="s">
        <v>18</v>
      </c>
      <c r="C20" s="117" t="s">
        <v>229</v>
      </c>
      <c r="D20" s="117" t="s">
        <v>54</v>
      </c>
      <c r="E20" s="87"/>
    </row>
    <row r="21" spans="1:5" x14ac:dyDescent="0.25">
      <c r="A21" s="192"/>
      <c r="B21" s="117" t="s">
        <v>45</v>
      </c>
      <c r="C21" s="117" t="s">
        <v>230</v>
      </c>
      <c r="D21" s="117" t="s">
        <v>54</v>
      </c>
      <c r="E21" s="87"/>
    </row>
    <row r="22" spans="1:5" x14ac:dyDescent="0.25">
      <c r="A22" s="192"/>
      <c r="B22" s="116" t="s">
        <v>19</v>
      </c>
      <c r="C22" s="116" t="s">
        <v>60</v>
      </c>
      <c r="D22" s="116" t="s">
        <v>54</v>
      </c>
      <c r="E22" s="115"/>
    </row>
    <row r="23" spans="1:5" x14ac:dyDescent="0.25">
      <c r="A23" s="192"/>
      <c r="B23" s="116" t="s">
        <v>46</v>
      </c>
      <c r="C23" s="116" t="s">
        <v>140</v>
      </c>
      <c r="D23" s="116" t="s">
        <v>54</v>
      </c>
      <c r="E23" s="115"/>
    </row>
    <row r="24" spans="1:5" x14ac:dyDescent="0.25">
      <c r="A24" s="192"/>
      <c r="B24" s="116" t="s">
        <v>20</v>
      </c>
      <c r="C24" s="116" t="s">
        <v>61</v>
      </c>
      <c r="D24" s="116" t="s">
        <v>54</v>
      </c>
      <c r="E24" s="115"/>
    </row>
    <row r="25" spans="1:5" x14ac:dyDescent="0.25">
      <c r="A25" s="193"/>
      <c r="B25" s="116" t="s">
        <v>47</v>
      </c>
      <c r="C25" s="116" t="s">
        <v>141</v>
      </c>
      <c r="D25" s="116" t="s">
        <v>54</v>
      </c>
      <c r="E25" s="115"/>
    </row>
    <row r="26" spans="1:5" ht="37.5" x14ac:dyDescent="0.25">
      <c r="A26" s="191" t="s">
        <v>21</v>
      </c>
      <c r="B26" s="118" t="s">
        <v>22</v>
      </c>
      <c r="C26" s="118" t="s">
        <v>142</v>
      </c>
      <c r="D26" s="118"/>
      <c r="E26" s="88" t="s">
        <v>111</v>
      </c>
    </row>
    <row r="27" spans="1:5" ht="50" x14ac:dyDescent="0.25">
      <c r="A27" s="192"/>
      <c r="B27" s="116" t="s">
        <v>42</v>
      </c>
      <c r="C27" s="116" t="s">
        <v>143</v>
      </c>
      <c r="D27" s="116"/>
      <c r="E27" s="115" t="s">
        <v>113</v>
      </c>
    </row>
    <row r="28" spans="1:5" x14ac:dyDescent="0.25">
      <c r="A28" s="192"/>
      <c r="B28" s="116" t="s">
        <v>23</v>
      </c>
      <c r="C28" s="116" t="s">
        <v>129</v>
      </c>
      <c r="D28" s="116"/>
      <c r="E28" s="115" t="s">
        <v>112</v>
      </c>
    </row>
    <row r="29" spans="1:5" ht="50" x14ac:dyDescent="0.25">
      <c r="A29" s="192"/>
      <c r="B29" s="117" t="s">
        <v>28</v>
      </c>
      <c r="C29" s="117" t="s">
        <v>130</v>
      </c>
      <c r="D29" s="117"/>
      <c r="E29" s="87"/>
    </row>
    <row r="30" spans="1:5" ht="37.5" x14ac:dyDescent="0.25">
      <c r="A30" s="192"/>
      <c r="B30" s="119" t="s">
        <v>43</v>
      </c>
      <c r="C30" s="119" t="s">
        <v>59</v>
      </c>
      <c r="D30" s="119"/>
      <c r="E30" s="93"/>
    </row>
    <row r="31" spans="1:5" ht="37.5" x14ac:dyDescent="0.25">
      <c r="A31" s="192"/>
      <c r="B31" s="117" t="s">
        <v>24</v>
      </c>
      <c r="C31" s="117" t="s">
        <v>131</v>
      </c>
      <c r="D31" s="117" t="s">
        <v>49</v>
      </c>
      <c r="E31" s="87"/>
    </row>
    <row r="32" spans="1:5" x14ac:dyDescent="0.25">
      <c r="A32" s="192"/>
      <c r="B32" s="120" t="s">
        <v>25</v>
      </c>
      <c r="C32" s="120" t="s">
        <v>87</v>
      </c>
      <c r="D32" s="120" t="s">
        <v>49</v>
      </c>
      <c r="E32" s="97"/>
    </row>
    <row r="33" spans="1:5" x14ac:dyDescent="0.25">
      <c r="A33" s="193"/>
      <c r="B33" s="119" t="s">
        <v>48</v>
      </c>
      <c r="C33" s="119" t="s">
        <v>132</v>
      </c>
      <c r="D33" s="119" t="s">
        <v>49</v>
      </c>
      <c r="E33" s="93"/>
    </row>
    <row r="34" spans="1:5" ht="13" x14ac:dyDescent="0.25">
      <c r="A34" s="81" t="s">
        <v>26</v>
      </c>
      <c r="B34" s="117" t="s">
        <v>29</v>
      </c>
      <c r="C34" s="117" t="s">
        <v>58</v>
      </c>
      <c r="D34" s="117" t="s">
        <v>55</v>
      </c>
      <c r="E34" s="87" t="s">
        <v>110</v>
      </c>
    </row>
    <row r="35" spans="1:5" ht="25" x14ac:dyDescent="0.25">
      <c r="A35" s="36" t="s">
        <v>27</v>
      </c>
      <c r="B35" s="121" t="s">
        <v>27</v>
      </c>
      <c r="C35" s="121" t="s">
        <v>96</v>
      </c>
      <c r="D35" s="121"/>
      <c r="E35" s="94" t="s">
        <v>103</v>
      </c>
    </row>
  </sheetData>
  <mergeCells count="8">
    <mergeCell ref="A17:A25"/>
    <mergeCell ref="A4:B4"/>
    <mergeCell ref="A1:B1"/>
    <mergeCell ref="A26:A33"/>
    <mergeCell ref="A2:B2"/>
    <mergeCell ref="A3:B3"/>
    <mergeCell ref="A9:A16"/>
    <mergeCell ref="A5:B5"/>
  </mergeCells>
  <hyperlinks>
    <hyperlink ref="E35" r:id="rId1" xr:uid="{00000000-0004-0000-0100-000000000000}"/>
    <hyperlink ref="E10" r:id="rId2" xr:uid="{00000000-0004-0000-0100-000001000000}"/>
    <hyperlink ref="E13" r:id="rId3" xr:uid="{00000000-0004-0000-0100-000002000000}"/>
    <hyperlink ref="E11" r:id="rId4" xr:uid="{00000000-0004-0000-0100-000003000000}"/>
    <hyperlink ref="E12" r:id="rId5" xr:uid="{00000000-0004-0000-0100-000004000000}"/>
    <hyperlink ref="E15" r:id="rId6" xr:uid="{00000000-0004-0000-0100-000005000000}"/>
    <hyperlink ref="E16" r:id="rId7" xr:uid="{00000000-0004-0000-0100-000006000000}"/>
    <hyperlink ref="E34" r:id="rId8" xr:uid="{00000000-0004-0000-0100-000007000000}"/>
    <hyperlink ref="E26" r:id="rId9" xr:uid="{00000000-0004-0000-0100-000008000000}"/>
    <hyperlink ref="E28" r:id="rId10" xr:uid="{00000000-0004-0000-0100-000009000000}"/>
    <hyperlink ref="E27" r:id="rId11" xr:uid="{00000000-0004-0000-0100-00000A000000}"/>
    <hyperlink ref="E17" r:id="rId12" xr:uid="{00000000-0004-0000-0100-00000B000000}"/>
    <hyperlink ref="E18" r:id="rId13" xr:uid="{00000000-0004-0000-0100-00000C000000}"/>
    <hyperlink ref="E19" r:id="rId14" xr:uid="{00000000-0004-0000-0100-00000D000000}"/>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24"/>
  <sheetViews>
    <sheetView tabSelected="1" topLeftCell="E1" zoomScaleNormal="100" zoomScaleSheetLayoutView="100" workbookViewId="0">
      <pane ySplit="4" topLeftCell="A14" activePane="bottomLeft" state="frozen"/>
      <selection pane="bottomLeft" activeCell="S32" sqref="S32"/>
    </sheetView>
  </sheetViews>
  <sheetFormatPr defaultColWidth="10.7265625" defaultRowHeight="15.75" customHeight="1" x14ac:dyDescent="0.25"/>
  <cols>
    <col min="1" max="1" width="13.1796875" style="61" customWidth="1"/>
    <col min="2" max="8" width="10.7265625" style="59"/>
    <col min="9" max="9" width="10.7265625" style="61"/>
    <col min="10" max="12" width="10.7265625" style="59"/>
    <col min="13" max="13" width="21.81640625" style="59" customWidth="1"/>
    <col min="14" max="18" width="10.7265625" style="59"/>
    <col min="19" max="19" width="10.7265625" style="61"/>
    <col min="20" max="23" width="10.7265625" style="59"/>
    <col min="24" max="24" width="13" style="59" customWidth="1"/>
    <col min="25" max="27" width="10.7265625" style="59"/>
    <col min="28" max="28" width="16.7265625" style="125" customWidth="1"/>
    <col min="29" max="16384" width="10.7265625" style="59"/>
  </cols>
  <sheetData>
    <row r="1" spans="1:29" s="128" customFormat="1" ht="15.75" customHeight="1" x14ac:dyDescent="0.3">
      <c r="A1" s="126" t="s">
        <v>238</v>
      </c>
      <c r="B1" s="77"/>
      <c r="C1" s="77"/>
      <c r="D1" s="77"/>
      <c r="E1" s="77"/>
      <c r="F1" s="77"/>
      <c r="G1" s="77"/>
      <c r="I1" s="206" t="s">
        <v>225</v>
      </c>
      <c r="J1" s="206"/>
      <c r="K1" s="207" t="s">
        <v>220</v>
      </c>
      <c r="L1" s="207"/>
      <c r="M1" s="208" t="s">
        <v>221</v>
      </c>
      <c r="N1" s="208"/>
      <c r="O1" s="77"/>
      <c r="P1" s="77"/>
      <c r="Q1" s="77"/>
      <c r="R1" s="77"/>
      <c r="S1" s="127"/>
    </row>
    <row r="2" spans="1:29" s="128" customFormat="1" ht="17.5" customHeight="1" thickBot="1" x14ac:dyDescent="0.35">
      <c r="A2" s="126" t="s">
        <v>239</v>
      </c>
      <c r="B2" s="77"/>
      <c r="C2" s="77"/>
      <c r="D2" s="77"/>
      <c r="E2" s="77"/>
      <c r="F2" s="77"/>
      <c r="G2" s="77"/>
      <c r="I2" s="206"/>
      <c r="J2" s="206"/>
      <c r="K2" s="207"/>
      <c r="L2" s="207"/>
      <c r="M2" s="208"/>
      <c r="N2" s="208"/>
      <c r="O2" s="77"/>
      <c r="P2" s="77"/>
      <c r="Q2" s="77"/>
      <c r="R2" s="77"/>
      <c r="S2" s="127"/>
    </row>
    <row r="3" spans="1:29" s="60" customFormat="1" ht="23.5" customHeight="1" x14ac:dyDescent="0.3">
      <c r="A3" s="84"/>
      <c r="B3" s="84"/>
      <c r="C3" s="84"/>
      <c r="D3" s="202" t="s">
        <v>231</v>
      </c>
      <c r="E3" s="203"/>
      <c r="F3" s="203"/>
      <c r="G3" s="204"/>
      <c r="H3" s="83"/>
      <c r="I3" s="84"/>
      <c r="J3" s="83"/>
      <c r="K3" s="83"/>
      <c r="L3" s="83"/>
      <c r="M3" s="83"/>
      <c r="N3" s="83"/>
      <c r="O3" s="83"/>
      <c r="P3" s="83"/>
      <c r="Q3" s="83"/>
      <c r="R3" s="83"/>
      <c r="S3" s="84"/>
      <c r="T3" s="205"/>
      <c r="U3" s="205"/>
      <c r="V3" s="205"/>
      <c r="W3" s="83"/>
      <c r="X3" s="83"/>
      <c r="Y3" s="83"/>
      <c r="Z3" s="83"/>
      <c r="AA3" s="83"/>
      <c r="AB3" s="124"/>
    </row>
    <row r="4" spans="1:29" s="78" customFormat="1" ht="76.900000000000006" customHeight="1" x14ac:dyDescent="0.3">
      <c r="A4" s="89" t="s">
        <v>133</v>
      </c>
      <c r="B4" s="98" t="s">
        <v>3</v>
      </c>
      <c r="C4" s="98" t="s">
        <v>4</v>
      </c>
      <c r="D4" s="89" t="s">
        <v>5</v>
      </c>
      <c r="E4" s="89" t="s">
        <v>6</v>
      </c>
      <c r="F4" s="89" t="s">
        <v>196</v>
      </c>
      <c r="G4" s="89" t="s">
        <v>8</v>
      </c>
      <c r="H4" s="99" t="s">
        <v>9</v>
      </c>
      <c r="I4" s="100" t="s">
        <v>11</v>
      </c>
      <c r="J4" s="99" t="s">
        <v>13</v>
      </c>
      <c r="K4" s="89" t="s">
        <v>14</v>
      </c>
      <c r="L4" s="89" t="s">
        <v>16</v>
      </c>
      <c r="M4" s="99" t="s">
        <v>18</v>
      </c>
      <c r="N4" s="99" t="s">
        <v>45</v>
      </c>
      <c r="O4" s="89" t="s">
        <v>19</v>
      </c>
      <c r="P4" s="89" t="s">
        <v>46</v>
      </c>
      <c r="Q4" s="89" t="s">
        <v>20</v>
      </c>
      <c r="R4" s="89" t="s">
        <v>47</v>
      </c>
      <c r="S4" s="100" t="s">
        <v>22</v>
      </c>
      <c r="T4" s="89" t="s">
        <v>42</v>
      </c>
      <c r="U4" s="89" t="s">
        <v>23</v>
      </c>
      <c r="V4" s="82" t="s">
        <v>28</v>
      </c>
      <c r="W4" s="90" t="s">
        <v>43</v>
      </c>
      <c r="X4" s="82" t="s">
        <v>24</v>
      </c>
      <c r="Y4" s="96" t="s">
        <v>214</v>
      </c>
      <c r="Z4" s="90" t="s">
        <v>215</v>
      </c>
      <c r="AA4" s="82" t="s">
        <v>29</v>
      </c>
      <c r="AB4" s="91"/>
      <c r="AC4" s="91"/>
    </row>
    <row r="5" spans="1:29" s="105" customFormat="1" ht="13.5" customHeight="1" x14ac:dyDescent="0.25">
      <c r="A5" s="101" t="s">
        <v>248</v>
      </c>
      <c r="B5" s="102"/>
      <c r="C5" s="102" t="s">
        <v>249</v>
      </c>
      <c r="D5" s="103" t="s">
        <v>250</v>
      </c>
      <c r="E5" s="86" t="s">
        <v>251</v>
      </c>
      <c r="F5" s="86" t="s">
        <v>252</v>
      </c>
      <c r="G5" s="86" t="s">
        <v>253</v>
      </c>
      <c r="H5" s="87" t="s">
        <v>254</v>
      </c>
      <c r="I5" s="88" t="s">
        <v>255</v>
      </c>
      <c r="J5" s="87" t="s">
        <v>256</v>
      </c>
      <c r="K5" s="86"/>
      <c r="L5" s="86"/>
      <c r="M5" s="87" t="s">
        <v>257</v>
      </c>
      <c r="N5" s="87"/>
      <c r="O5" s="86" t="s">
        <v>258</v>
      </c>
      <c r="P5" s="86"/>
      <c r="Q5" s="86"/>
      <c r="R5" s="86"/>
      <c r="S5" s="88" t="s">
        <v>248</v>
      </c>
      <c r="T5" s="86">
        <v>1029</v>
      </c>
      <c r="U5" s="86" t="s">
        <v>37</v>
      </c>
      <c r="V5" s="87">
        <v>0</v>
      </c>
      <c r="W5" s="93">
        <v>0</v>
      </c>
      <c r="X5" s="87"/>
      <c r="Y5" s="97">
        <v>0</v>
      </c>
      <c r="Z5" s="93">
        <v>0</v>
      </c>
      <c r="AA5" s="87" t="s">
        <v>259</v>
      </c>
      <c r="AB5" s="104"/>
      <c r="AC5" s="104"/>
    </row>
    <row r="6" spans="1:29" s="105" customFormat="1" ht="12.5" x14ac:dyDescent="0.25">
      <c r="A6" s="101" t="s">
        <v>260</v>
      </c>
      <c r="B6" s="102"/>
      <c r="C6" s="102"/>
      <c r="D6" s="103"/>
      <c r="E6" s="86"/>
      <c r="F6" s="86"/>
      <c r="G6" s="86" t="s">
        <v>261</v>
      </c>
      <c r="H6" s="87" t="s">
        <v>262</v>
      </c>
      <c r="I6" s="88" t="s">
        <v>255</v>
      </c>
      <c r="J6" s="87" t="s">
        <v>256</v>
      </c>
      <c r="K6" s="86"/>
      <c r="L6" s="86"/>
      <c r="M6" s="87" t="s">
        <v>263</v>
      </c>
      <c r="N6" s="87">
        <v>701697</v>
      </c>
      <c r="O6" s="86"/>
      <c r="P6" s="86"/>
      <c r="Q6" s="86"/>
      <c r="R6" s="86"/>
      <c r="S6" s="88" t="s">
        <v>264</v>
      </c>
      <c r="T6" s="86">
        <v>500</v>
      </c>
      <c r="U6" s="86" t="s">
        <v>265</v>
      </c>
      <c r="V6" s="87">
        <v>0</v>
      </c>
      <c r="W6" s="93">
        <v>0</v>
      </c>
      <c r="X6" s="87"/>
      <c r="Y6" s="97">
        <v>0</v>
      </c>
      <c r="Z6" s="93">
        <v>0</v>
      </c>
      <c r="AA6" s="87"/>
      <c r="AB6" s="104"/>
      <c r="AC6" s="104"/>
    </row>
    <row r="7" spans="1:29" s="105" customFormat="1" ht="15.75" customHeight="1" x14ac:dyDescent="0.25">
      <c r="A7" s="101" t="s">
        <v>266</v>
      </c>
      <c r="B7" s="102"/>
      <c r="C7" s="102" t="s">
        <v>267</v>
      </c>
      <c r="D7" s="103" t="s">
        <v>268</v>
      </c>
      <c r="E7" s="86" t="s">
        <v>269</v>
      </c>
      <c r="F7" s="86" t="s">
        <v>270</v>
      </c>
      <c r="G7" s="86" t="s">
        <v>253</v>
      </c>
      <c r="H7" s="87" t="s">
        <v>271</v>
      </c>
      <c r="I7" s="88" t="s">
        <v>255</v>
      </c>
      <c r="J7" s="87" t="s">
        <v>256</v>
      </c>
      <c r="K7" s="86"/>
      <c r="L7" s="86"/>
      <c r="M7" s="87" t="s">
        <v>257</v>
      </c>
      <c r="N7" s="87"/>
      <c r="O7" s="86"/>
      <c r="P7" s="86"/>
      <c r="Q7" s="86"/>
      <c r="R7" s="86"/>
      <c r="S7" s="88" t="s">
        <v>272</v>
      </c>
      <c r="T7" s="86">
        <v>2400</v>
      </c>
      <c r="U7" s="86" t="s">
        <v>265</v>
      </c>
      <c r="V7" s="87">
        <v>0</v>
      </c>
      <c r="W7" s="93">
        <v>0</v>
      </c>
      <c r="X7" s="87"/>
      <c r="Y7" s="97">
        <v>0</v>
      </c>
      <c r="Z7" s="93">
        <v>0</v>
      </c>
      <c r="AA7" s="87" t="s">
        <v>259</v>
      </c>
      <c r="AB7" s="104"/>
      <c r="AC7" s="104"/>
    </row>
    <row r="8" spans="1:29" s="105" customFormat="1" ht="15.75" customHeight="1" x14ac:dyDescent="0.25">
      <c r="A8" s="101" t="s">
        <v>266</v>
      </c>
      <c r="B8" s="102"/>
      <c r="C8" s="102" t="s">
        <v>267</v>
      </c>
      <c r="D8" s="103" t="s">
        <v>268</v>
      </c>
      <c r="E8" s="86" t="s">
        <v>269</v>
      </c>
      <c r="F8" s="86" t="s">
        <v>270</v>
      </c>
      <c r="G8" s="86" t="s">
        <v>253</v>
      </c>
      <c r="H8" s="87" t="s">
        <v>271</v>
      </c>
      <c r="I8" s="88" t="s">
        <v>255</v>
      </c>
      <c r="J8" s="87" t="s">
        <v>256</v>
      </c>
      <c r="K8" s="86"/>
      <c r="L8" s="86"/>
      <c r="M8" s="87" t="s">
        <v>257</v>
      </c>
      <c r="N8" s="87"/>
      <c r="O8" s="86"/>
      <c r="P8" s="86"/>
      <c r="Q8" s="86"/>
      <c r="R8" s="86"/>
      <c r="S8" s="88" t="s">
        <v>266</v>
      </c>
      <c r="T8" s="86">
        <v>2000</v>
      </c>
      <c r="U8" s="86" t="s">
        <v>265</v>
      </c>
      <c r="V8" s="87">
        <v>0</v>
      </c>
      <c r="W8" s="93">
        <v>0</v>
      </c>
      <c r="X8" s="87"/>
      <c r="Y8" s="97">
        <v>0</v>
      </c>
      <c r="Z8" s="93">
        <v>0</v>
      </c>
      <c r="AA8" s="87" t="s">
        <v>259</v>
      </c>
      <c r="AB8" s="104"/>
      <c r="AC8" s="104"/>
    </row>
    <row r="9" spans="1:29" s="85" customFormat="1" ht="15.75" customHeight="1" x14ac:dyDescent="0.25">
      <c r="A9" s="92" t="s">
        <v>273</v>
      </c>
      <c r="B9" s="87"/>
      <c r="C9" s="87" t="s">
        <v>274</v>
      </c>
      <c r="D9" s="86" t="s">
        <v>275</v>
      </c>
      <c r="E9" s="86" t="s">
        <v>276</v>
      </c>
      <c r="F9" s="86" t="s">
        <v>277</v>
      </c>
      <c r="G9" s="86" t="s">
        <v>253</v>
      </c>
      <c r="H9" s="87" t="s">
        <v>278</v>
      </c>
      <c r="I9" s="88" t="s">
        <v>255</v>
      </c>
      <c r="J9" s="87" t="s">
        <v>256</v>
      </c>
      <c r="K9" s="86"/>
      <c r="L9" s="86"/>
      <c r="M9" s="87" t="s">
        <v>257</v>
      </c>
      <c r="N9" s="87"/>
      <c r="O9" s="86"/>
      <c r="P9" s="86"/>
      <c r="Q9" s="86"/>
      <c r="R9" s="86"/>
      <c r="S9" s="88" t="s">
        <v>273</v>
      </c>
      <c r="T9" s="86">
        <v>1750</v>
      </c>
      <c r="U9" s="86" t="s">
        <v>265</v>
      </c>
      <c r="V9" s="87">
        <v>0</v>
      </c>
      <c r="W9" s="93">
        <v>0</v>
      </c>
      <c r="X9" s="87"/>
      <c r="Y9" s="97">
        <v>0</v>
      </c>
      <c r="Z9" s="93">
        <v>0</v>
      </c>
      <c r="AA9" s="87"/>
      <c r="AB9" s="77"/>
      <c r="AC9" s="77"/>
    </row>
    <row r="10" spans="1:29" s="85" customFormat="1" ht="15.75" customHeight="1" x14ac:dyDescent="0.25">
      <c r="A10" s="92" t="s">
        <v>279</v>
      </c>
      <c r="B10" s="87"/>
      <c r="C10" s="87" t="s">
        <v>280</v>
      </c>
      <c r="D10" s="86" t="s">
        <v>250</v>
      </c>
      <c r="E10" s="86" t="s">
        <v>281</v>
      </c>
      <c r="F10" s="86" t="s">
        <v>282</v>
      </c>
      <c r="G10" s="86" t="s">
        <v>253</v>
      </c>
      <c r="H10" s="87" t="s">
        <v>283</v>
      </c>
      <c r="I10" s="88" t="s">
        <v>255</v>
      </c>
      <c r="J10" s="87" t="s">
        <v>256</v>
      </c>
      <c r="K10" s="86"/>
      <c r="L10" s="86"/>
      <c r="M10" s="87" t="s">
        <v>284</v>
      </c>
      <c r="N10" s="87"/>
      <c r="O10" s="86"/>
      <c r="P10" s="86"/>
      <c r="Q10" s="86"/>
      <c r="R10" s="86"/>
      <c r="S10" s="88" t="s">
        <v>279</v>
      </c>
      <c r="T10" s="86">
        <v>1783</v>
      </c>
      <c r="U10" s="86" t="s">
        <v>37</v>
      </c>
      <c r="V10" s="87">
        <v>0</v>
      </c>
      <c r="W10" s="93">
        <v>0</v>
      </c>
      <c r="X10" s="87"/>
      <c r="Y10" s="97">
        <v>0</v>
      </c>
      <c r="Z10" s="93">
        <v>0</v>
      </c>
      <c r="AA10" s="87" t="s">
        <v>259</v>
      </c>
      <c r="AB10" s="77"/>
      <c r="AC10" s="77"/>
    </row>
    <row r="11" spans="1:29" s="85" customFormat="1" ht="15.75" customHeight="1" x14ac:dyDescent="0.25">
      <c r="A11" s="92" t="s">
        <v>285</v>
      </c>
      <c r="B11" s="87"/>
      <c r="C11" s="87" t="s">
        <v>286</v>
      </c>
      <c r="D11" s="86" t="s">
        <v>287</v>
      </c>
      <c r="E11" s="86" t="s">
        <v>288</v>
      </c>
      <c r="F11" s="86" t="s">
        <v>289</v>
      </c>
      <c r="G11" s="86" t="s">
        <v>253</v>
      </c>
      <c r="H11" s="87" t="s">
        <v>290</v>
      </c>
      <c r="I11" s="88" t="s">
        <v>255</v>
      </c>
      <c r="J11" s="87" t="s">
        <v>256</v>
      </c>
      <c r="K11" s="86"/>
      <c r="L11" s="86"/>
      <c r="M11" s="87" t="s">
        <v>257</v>
      </c>
      <c r="N11" s="87"/>
      <c r="O11" s="86"/>
      <c r="P11" s="86"/>
      <c r="Q11" s="86"/>
      <c r="R11" s="86"/>
      <c r="S11" s="88" t="s">
        <v>285</v>
      </c>
      <c r="T11" s="86">
        <v>1870</v>
      </c>
      <c r="U11" s="86" t="s">
        <v>37</v>
      </c>
      <c r="V11" s="87">
        <v>0</v>
      </c>
      <c r="W11" s="93">
        <v>0</v>
      </c>
      <c r="X11" s="87" t="s">
        <v>153</v>
      </c>
      <c r="Y11" s="97">
        <v>0</v>
      </c>
      <c r="Z11" s="93">
        <v>0</v>
      </c>
      <c r="AA11" s="87" t="s">
        <v>259</v>
      </c>
      <c r="AB11" s="77"/>
      <c r="AC11" s="77"/>
    </row>
    <row r="12" spans="1:29" s="85" customFormat="1" ht="15.75" customHeight="1" x14ac:dyDescent="0.25">
      <c r="A12" s="92" t="s">
        <v>291</v>
      </c>
      <c r="B12" s="87"/>
      <c r="C12" s="87"/>
      <c r="D12" s="86" t="s">
        <v>292</v>
      </c>
      <c r="E12" s="86" t="s">
        <v>293</v>
      </c>
      <c r="F12" s="86" t="s">
        <v>294</v>
      </c>
      <c r="G12" s="86" t="s">
        <v>253</v>
      </c>
      <c r="H12" s="87" t="s">
        <v>295</v>
      </c>
      <c r="I12" s="88" t="s">
        <v>255</v>
      </c>
      <c r="J12" s="87" t="s">
        <v>256</v>
      </c>
      <c r="K12" s="86"/>
      <c r="L12" s="86"/>
      <c r="M12" s="87" t="s">
        <v>296</v>
      </c>
      <c r="N12" s="87">
        <v>701697</v>
      </c>
      <c r="O12" s="86"/>
      <c r="P12" s="86"/>
      <c r="Q12" s="86"/>
      <c r="R12" s="86"/>
      <c r="S12" s="88" t="s">
        <v>291</v>
      </c>
      <c r="T12" s="86">
        <v>1000</v>
      </c>
      <c r="U12" s="86" t="s">
        <v>265</v>
      </c>
      <c r="V12" s="87">
        <v>0</v>
      </c>
      <c r="W12" s="93">
        <v>0</v>
      </c>
      <c r="X12" s="87"/>
      <c r="Y12" s="97">
        <v>0</v>
      </c>
      <c r="Z12" s="93">
        <v>0</v>
      </c>
      <c r="AA12" s="87" t="s">
        <v>259</v>
      </c>
      <c r="AB12" s="77"/>
      <c r="AC12" s="77"/>
    </row>
    <row r="13" spans="1:29" s="85" customFormat="1" ht="15.75" customHeight="1" x14ac:dyDescent="0.25">
      <c r="A13" s="92" t="s">
        <v>297</v>
      </c>
      <c r="B13" s="87"/>
      <c r="C13" s="87" t="s">
        <v>298</v>
      </c>
      <c r="D13" s="86" t="s">
        <v>299</v>
      </c>
      <c r="E13" s="86" t="s">
        <v>300</v>
      </c>
      <c r="F13" s="86" t="s">
        <v>301</v>
      </c>
      <c r="G13" s="86" t="s">
        <v>253</v>
      </c>
      <c r="H13" s="87" t="s">
        <v>302</v>
      </c>
      <c r="I13" s="88" t="s">
        <v>255</v>
      </c>
      <c r="J13" s="87" t="s">
        <v>256</v>
      </c>
      <c r="K13" s="86"/>
      <c r="L13" s="86"/>
      <c r="M13" s="87" t="s">
        <v>257</v>
      </c>
      <c r="N13" s="87"/>
      <c r="O13" s="86"/>
      <c r="P13" s="86"/>
      <c r="Q13" s="86"/>
      <c r="R13" s="86"/>
      <c r="S13" s="88" t="s">
        <v>297</v>
      </c>
      <c r="T13" s="86">
        <v>445</v>
      </c>
      <c r="U13" s="86" t="s">
        <v>37</v>
      </c>
      <c r="V13" s="87">
        <v>534</v>
      </c>
      <c r="W13" s="93">
        <v>0</v>
      </c>
      <c r="X13" s="87"/>
      <c r="Y13" s="97">
        <v>0</v>
      </c>
      <c r="Z13" s="93">
        <v>0</v>
      </c>
      <c r="AA13" s="87" t="s">
        <v>259</v>
      </c>
      <c r="AB13" s="77"/>
      <c r="AC13" s="77"/>
    </row>
    <row r="14" spans="1:29" s="85" customFormat="1" ht="15.75" customHeight="1" x14ac:dyDescent="0.25">
      <c r="A14" s="92" t="s">
        <v>303</v>
      </c>
      <c r="B14" s="87"/>
      <c r="C14" s="87" t="s">
        <v>304</v>
      </c>
      <c r="D14" s="86" t="s">
        <v>305</v>
      </c>
      <c r="E14" s="86" t="s">
        <v>306</v>
      </c>
      <c r="F14" s="86" t="s">
        <v>307</v>
      </c>
      <c r="G14" s="86" t="s">
        <v>253</v>
      </c>
      <c r="H14" s="87" t="s">
        <v>308</v>
      </c>
      <c r="I14" s="88" t="s">
        <v>255</v>
      </c>
      <c r="J14" s="87" t="s">
        <v>256</v>
      </c>
      <c r="K14" s="86"/>
      <c r="L14" s="86"/>
      <c r="M14" s="87" t="s">
        <v>257</v>
      </c>
      <c r="N14" s="87"/>
      <c r="O14" s="86" t="s">
        <v>309</v>
      </c>
      <c r="P14" s="86" t="s">
        <v>310</v>
      </c>
      <c r="Q14" s="86"/>
      <c r="R14" s="86"/>
      <c r="S14" s="88" t="s">
        <v>311</v>
      </c>
      <c r="T14" s="86">
        <v>1700</v>
      </c>
      <c r="U14" s="86" t="s">
        <v>37</v>
      </c>
      <c r="V14" s="87">
        <v>0</v>
      </c>
      <c r="W14" s="93">
        <v>0</v>
      </c>
      <c r="X14" s="87"/>
      <c r="Y14" s="97">
        <v>0</v>
      </c>
      <c r="Z14" s="93">
        <v>0</v>
      </c>
      <c r="AA14" s="87" t="s">
        <v>312</v>
      </c>
      <c r="AB14" s="77"/>
      <c r="AC14" s="77"/>
    </row>
    <row r="15" spans="1:29" s="85" customFormat="1" ht="15.75" customHeight="1" x14ac:dyDescent="0.25">
      <c r="A15" s="92" t="s">
        <v>303</v>
      </c>
      <c r="B15" s="87"/>
      <c r="C15" s="87" t="s">
        <v>304</v>
      </c>
      <c r="D15" s="86" t="s">
        <v>305</v>
      </c>
      <c r="E15" s="86" t="s">
        <v>306</v>
      </c>
      <c r="F15" s="86" t="s">
        <v>307</v>
      </c>
      <c r="G15" s="86" t="s">
        <v>253</v>
      </c>
      <c r="H15" s="87" t="s">
        <v>308</v>
      </c>
      <c r="I15" s="88" t="s">
        <v>255</v>
      </c>
      <c r="J15" s="87" t="s">
        <v>256</v>
      </c>
      <c r="K15" s="86"/>
      <c r="L15" s="86"/>
      <c r="M15" s="87" t="s">
        <v>257</v>
      </c>
      <c r="N15" s="87"/>
      <c r="O15" s="86" t="s">
        <v>309</v>
      </c>
      <c r="P15" s="86" t="s">
        <v>310</v>
      </c>
      <c r="Q15" s="86"/>
      <c r="R15" s="86"/>
      <c r="S15" s="88" t="s">
        <v>311</v>
      </c>
      <c r="T15" s="86">
        <v>1700</v>
      </c>
      <c r="U15" s="86" t="s">
        <v>37</v>
      </c>
      <c r="V15" s="87">
        <v>0</v>
      </c>
      <c r="W15" s="93">
        <v>0</v>
      </c>
      <c r="X15" s="87"/>
      <c r="Y15" s="97">
        <v>0</v>
      </c>
      <c r="Z15" s="93">
        <v>0</v>
      </c>
      <c r="AA15" s="87" t="s">
        <v>312</v>
      </c>
      <c r="AB15" s="77"/>
      <c r="AC15" s="77"/>
    </row>
    <row r="16" spans="1:29" s="85" customFormat="1" ht="15.75" customHeight="1" x14ac:dyDescent="0.25">
      <c r="A16" s="92" t="s">
        <v>313</v>
      </c>
      <c r="B16" s="87"/>
      <c r="C16" s="87"/>
      <c r="D16" s="86" t="s">
        <v>314</v>
      </c>
      <c r="E16" s="86" t="s">
        <v>315</v>
      </c>
      <c r="F16" s="86" t="s">
        <v>316</v>
      </c>
      <c r="G16" s="86" t="s">
        <v>253</v>
      </c>
      <c r="H16" s="87" t="s">
        <v>317</v>
      </c>
      <c r="I16" s="88" t="s">
        <v>255</v>
      </c>
      <c r="J16" s="87" t="s">
        <v>256</v>
      </c>
      <c r="K16" s="86"/>
      <c r="L16" s="86"/>
      <c r="M16" s="87" t="s">
        <v>257</v>
      </c>
      <c r="N16" s="87"/>
      <c r="O16" s="86"/>
      <c r="P16" s="86"/>
      <c r="Q16" s="86"/>
      <c r="R16" s="86"/>
      <c r="S16" s="88" t="s">
        <v>318</v>
      </c>
      <c r="T16" s="86">
        <v>1595</v>
      </c>
      <c r="U16" s="86" t="s">
        <v>265</v>
      </c>
      <c r="V16" s="87">
        <v>0</v>
      </c>
      <c r="W16" s="93">
        <v>0</v>
      </c>
      <c r="X16" s="87"/>
      <c r="Y16" s="97">
        <v>0</v>
      </c>
      <c r="Z16" s="93">
        <v>0</v>
      </c>
      <c r="AA16" s="87" t="s">
        <v>259</v>
      </c>
      <c r="AB16" s="77"/>
      <c r="AC16" s="77"/>
    </row>
    <row r="17" spans="1:29" s="85" customFormat="1" ht="15.75" customHeight="1" x14ac:dyDescent="0.25">
      <c r="A17" s="92" t="s">
        <v>319</v>
      </c>
      <c r="B17" s="87"/>
      <c r="C17" s="87" t="s">
        <v>320</v>
      </c>
      <c r="D17" s="86" t="s">
        <v>287</v>
      </c>
      <c r="E17" s="86" t="s">
        <v>321</v>
      </c>
      <c r="F17" s="86" t="s">
        <v>322</v>
      </c>
      <c r="G17" s="86" t="s">
        <v>253</v>
      </c>
      <c r="H17" s="87" t="s">
        <v>323</v>
      </c>
      <c r="I17" s="88" t="s">
        <v>255</v>
      </c>
      <c r="J17" s="87" t="s">
        <v>256</v>
      </c>
      <c r="K17" s="86"/>
      <c r="L17" s="86"/>
      <c r="M17" s="87" t="s">
        <v>257</v>
      </c>
      <c r="N17" s="87"/>
      <c r="O17" s="86"/>
      <c r="P17" s="86"/>
      <c r="Q17" s="86"/>
      <c r="R17" s="86"/>
      <c r="S17" s="88" t="s">
        <v>319</v>
      </c>
      <c r="T17" s="86">
        <v>1870</v>
      </c>
      <c r="U17" s="86" t="s">
        <v>37</v>
      </c>
      <c r="V17" s="87">
        <v>0</v>
      </c>
      <c r="W17" s="93">
        <v>0</v>
      </c>
      <c r="X17" s="87" t="s">
        <v>153</v>
      </c>
      <c r="Y17" s="97">
        <v>0</v>
      </c>
      <c r="Z17" s="93">
        <v>0</v>
      </c>
      <c r="AA17" s="87" t="s">
        <v>259</v>
      </c>
      <c r="AB17" s="77"/>
      <c r="AC17" s="77"/>
    </row>
    <row r="18" spans="1:29" s="85" customFormat="1" ht="15.75" customHeight="1" x14ac:dyDescent="0.25">
      <c r="A18" s="92" t="s">
        <v>324</v>
      </c>
      <c r="B18" s="87"/>
      <c r="C18" s="87" t="s">
        <v>325</v>
      </c>
      <c r="D18" s="86" t="s">
        <v>326</v>
      </c>
      <c r="E18" s="86" t="s">
        <v>327</v>
      </c>
      <c r="F18" s="86" t="s">
        <v>328</v>
      </c>
      <c r="G18" s="86" t="s">
        <v>253</v>
      </c>
      <c r="H18" s="87" t="s">
        <v>329</v>
      </c>
      <c r="I18" s="88" t="s">
        <v>255</v>
      </c>
      <c r="J18" s="87" t="s">
        <v>256</v>
      </c>
      <c r="K18" s="86"/>
      <c r="L18" s="86"/>
      <c r="M18" s="87" t="s">
        <v>257</v>
      </c>
      <c r="N18" s="87"/>
      <c r="O18" s="86"/>
      <c r="P18" s="86"/>
      <c r="Q18" s="86"/>
      <c r="R18" s="86"/>
      <c r="S18" s="88" t="s">
        <v>324</v>
      </c>
      <c r="T18" s="86">
        <v>800</v>
      </c>
      <c r="U18" s="86" t="s">
        <v>37</v>
      </c>
      <c r="V18" s="87">
        <v>0</v>
      </c>
      <c r="W18" s="93">
        <v>0</v>
      </c>
      <c r="X18" s="87"/>
      <c r="Y18" s="97">
        <v>0</v>
      </c>
      <c r="Z18" s="93">
        <v>0</v>
      </c>
      <c r="AA18" s="87" t="s">
        <v>330</v>
      </c>
      <c r="AB18" s="77"/>
      <c r="AC18" s="77"/>
    </row>
    <row r="19" spans="1:29" s="85" customFormat="1" ht="15.75" customHeight="1" x14ac:dyDescent="0.25">
      <c r="A19" s="92" t="s">
        <v>331</v>
      </c>
      <c r="B19" s="87"/>
      <c r="C19" s="87" t="s">
        <v>332</v>
      </c>
      <c r="D19" s="86" t="s">
        <v>326</v>
      </c>
      <c r="E19" s="86" t="s">
        <v>333</v>
      </c>
      <c r="F19" s="86" t="s">
        <v>334</v>
      </c>
      <c r="G19" s="86" t="s">
        <v>253</v>
      </c>
      <c r="H19" s="87" t="s">
        <v>335</v>
      </c>
      <c r="I19" s="88" t="s">
        <v>255</v>
      </c>
      <c r="J19" s="87" t="s">
        <v>256</v>
      </c>
      <c r="K19" s="86"/>
      <c r="L19" s="86"/>
      <c r="M19" s="87" t="s">
        <v>257</v>
      </c>
      <c r="N19" s="87"/>
      <c r="O19" s="86"/>
      <c r="P19" s="86"/>
      <c r="Q19" s="86"/>
      <c r="R19" s="86"/>
      <c r="S19" s="88" t="s">
        <v>331</v>
      </c>
      <c r="T19" s="86">
        <v>0</v>
      </c>
      <c r="U19" s="86" t="s">
        <v>37</v>
      </c>
      <c r="V19" s="87">
        <v>0</v>
      </c>
      <c r="W19" s="93">
        <v>0</v>
      </c>
      <c r="X19" s="87" t="s">
        <v>34</v>
      </c>
      <c r="Y19" s="97">
        <v>0</v>
      </c>
      <c r="Z19" s="93">
        <v>0</v>
      </c>
      <c r="AA19" s="87" t="s">
        <v>259</v>
      </c>
      <c r="AB19" s="77"/>
      <c r="AC19" s="77"/>
    </row>
    <row r="20" spans="1:29" s="85" customFormat="1" ht="15.75" customHeight="1" x14ac:dyDescent="0.25">
      <c r="A20" s="92" t="s">
        <v>336</v>
      </c>
      <c r="B20" s="87"/>
      <c r="C20" s="87"/>
      <c r="D20" s="86" t="s">
        <v>337</v>
      </c>
      <c r="E20" s="86" t="s">
        <v>338</v>
      </c>
      <c r="F20" s="86" t="s">
        <v>339</v>
      </c>
      <c r="G20" s="86" t="s">
        <v>253</v>
      </c>
      <c r="H20" s="87" t="s">
        <v>340</v>
      </c>
      <c r="I20" s="88" t="s">
        <v>255</v>
      </c>
      <c r="J20" s="87" t="s">
        <v>256</v>
      </c>
      <c r="K20" s="86"/>
      <c r="L20" s="86"/>
      <c r="M20" s="87" t="s">
        <v>257</v>
      </c>
      <c r="N20" s="87"/>
      <c r="O20" s="86"/>
      <c r="P20" s="86"/>
      <c r="Q20" s="86"/>
      <c r="R20" s="86"/>
      <c r="S20" s="88" t="s">
        <v>336</v>
      </c>
      <c r="T20" s="86">
        <v>876</v>
      </c>
      <c r="U20" s="86" t="s">
        <v>37</v>
      </c>
      <c r="V20" s="87">
        <v>0</v>
      </c>
      <c r="W20" s="93">
        <v>0</v>
      </c>
      <c r="X20" s="87"/>
      <c r="Y20" s="97">
        <v>0</v>
      </c>
      <c r="Z20" s="93">
        <v>0</v>
      </c>
      <c r="AA20" s="87"/>
      <c r="AB20" s="77"/>
      <c r="AC20" s="77"/>
    </row>
    <row r="21" spans="1:29" s="85" customFormat="1" ht="15.75" customHeight="1" x14ac:dyDescent="0.25">
      <c r="A21" s="92" t="s">
        <v>341</v>
      </c>
      <c r="B21" s="87"/>
      <c r="C21" s="87" t="s">
        <v>342</v>
      </c>
      <c r="D21" s="86" t="s">
        <v>337</v>
      </c>
      <c r="E21" s="86" t="s">
        <v>343</v>
      </c>
      <c r="F21" s="86" t="s">
        <v>344</v>
      </c>
      <c r="G21" s="86" t="s">
        <v>253</v>
      </c>
      <c r="H21" s="87" t="s">
        <v>345</v>
      </c>
      <c r="I21" s="88" t="s">
        <v>255</v>
      </c>
      <c r="J21" s="87" t="s">
        <v>256</v>
      </c>
      <c r="K21" s="86"/>
      <c r="L21" s="86"/>
      <c r="M21" s="87" t="s">
        <v>346</v>
      </c>
      <c r="N21" s="87"/>
      <c r="O21" s="86"/>
      <c r="P21" s="86"/>
      <c r="Q21" s="86"/>
      <c r="R21" s="86"/>
      <c r="S21" s="88" t="s">
        <v>341</v>
      </c>
      <c r="T21" s="86">
        <v>1370</v>
      </c>
      <c r="U21" s="86" t="s">
        <v>37</v>
      </c>
      <c r="V21" s="87">
        <v>1644</v>
      </c>
      <c r="W21" s="93">
        <v>0</v>
      </c>
      <c r="X21" s="87"/>
      <c r="Y21" s="97">
        <v>0</v>
      </c>
      <c r="Z21" s="93">
        <v>0</v>
      </c>
      <c r="AA21" s="87" t="s">
        <v>259</v>
      </c>
      <c r="AB21" s="77"/>
      <c r="AC21" s="77"/>
    </row>
    <row r="22" spans="1:29" s="85" customFormat="1" ht="12.65" customHeight="1" x14ac:dyDescent="0.25">
      <c r="A22" s="92"/>
      <c r="B22" s="87"/>
      <c r="C22" s="87"/>
      <c r="D22" s="86"/>
      <c r="E22" s="86"/>
      <c r="F22" s="86"/>
      <c r="G22" s="86"/>
      <c r="H22" s="87"/>
      <c r="I22" s="88"/>
      <c r="J22" s="87"/>
      <c r="K22" s="86"/>
      <c r="L22" s="86"/>
      <c r="M22" s="87"/>
      <c r="N22" s="87"/>
      <c r="O22" s="86"/>
      <c r="P22" s="86"/>
      <c r="Q22" s="86"/>
      <c r="R22" s="86"/>
      <c r="S22" s="88"/>
      <c r="T22" s="86"/>
      <c r="U22" s="86"/>
      <c r="V22" s="87"/>
      <c r="W22" s="93"/>
      <c r="X22" s="87"/>
      <c r="Y22" s="97"/>
      <c r="Z22" s="93"/>
      <c r="AA22" s="87"/>
      <c r="AB22" s="77"/>
      <c r="AC22" s="77"/>
    </row>
    <row r="23" spans="1:29" s="68" customFormat="1" ht="15.75" customHeight="1" x14ac:dyDescent="0.25">
      <c r="A23" s="95"/>
      <c r="I23" s="95"/>
      <c r="S23" s="95"/>
      <c r="AB23" s="123"/>
    </row>
    <row r="24" spans="1:29" ht="15.75" customHeight="1" x14ac:dyDescent="0.25">
      <c r="T24" s="59">
        <f>SUM(apc[APC paid (actual currency) excluding VAT])</f>
        <v>22688</v>
      </c>
    </row>
  </sheetData>
  <mergeCells count="5">
    <mergeCell ref="D3:G3"/>
    <mergeCell ref="T3:V3"/>
    <mergeCell ref="I1:J2"/>
    <mergeCell ref="K1:L2"/>
    <mergeCell ref="M1:N2"/>
  </mergeCells>
  <dataValidations count="2">
    <dataValidation type="decimal" operator="lessThanOrEqual" allowBlank="1" showInputMessage="1" showErrorMessage="1" errorTitle="Value must be a number" error="Value must be a number.  If unknown, leave blank." sqref="T5:T22 V5:W22 Y5:Z22" xr:uid="{00000000-0002-0000-0200-000000000000}">
      <formula1>9999999</formula1>
    </dataValidation>
    <dataValidation type="list" allowBlank="1" showErrorMessage="1" errorTitle="Invalid entry" error="Please select from the drop-down list" sqref="AA5:AA22" xr:uid="{00000000-0002-0000-0200-000001000000}">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3" manualBreakCount="3">
    <brk id="9" min="2" max="28" man="1"/>
    <brk id="19" min="2" max="28" man="1"/>
    <brk id="28" max="1048575" man="1"/>
  </colBreak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ErrorMessage="1" errorTitle="Invalid entry" error="Please pick a value from the drop-down list." xr:uid="{00000000-0002-0000-0200-000002000000}">
          <x14:formula1>
            <xm:f>'Constrained values'!$A$2:$A$19</xm:f>
          </x14:formula1>
          <xm:sqref>G5:G22</xm:sqref>
        </x14:dataValidation>
        <x14:dataValidation type="list" allowBlank="1" showErrorMessage="1" errorTitle="Invalid entry" error="Please pick a value from the drop-down list." xr:uid="{00000000-0002-0000-0200-000003000000}">
          <x14:formula1>
            <xm:f>'Constrained values'!$E$2:$E$19</xm:f>
          </x14:formula1>
          <xm:sqref>M5:M22 Q5:Q22 O5:O22</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r:uid="{00000000-0002-0000-0200-000004000000}">
          <x14:formula1>
            <xm:f>'Constrained values'!$G$2:$G$17</xm:f>
          </x14:formula1>
          <xm:sqref>X5:X22</xm:sqref>
        </x14:dataValidation>
        <x14:dataValidation type="list" allowBlank="1" showErrorMessage="1" errorTitle="Invalid entry" error="Please pick a value from the drop-down_x000a_ list." xr:uid="{00000000-0002-0000-0200-000005000000}">
          <x14:formula1>
            <xm:f>'Constrained values'!$C$2:$C$6</xm:f>
          </x14:formula1>
          <xm:sqref>J5:L22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4"/>
  <sheetViews>
    <sheetView zoomScale="90" zoomScaleNormal="90" workbookViewId="0">
      <selection activeCell="H14" sqref="H14"/>
    </sheetView>
  </sheetViews>
  <sheetFormatPr defaultColWidth="20.7265625" defaultRowHeight="12.5" x14ac:dyDescent="0.25"/>
  <cols>
    <col min="1" max="1" width="20.7265625" style="70"/>
    <col min="2" max="4" width="20.7265625" style="62"/>
    <col min="5" max="10" width="20.7265625" style="64"/>
    <col min="11" max="11" width="20.7265625" style="63"/>
    <col min="12" max="16384" width="20.7265625" style="65"/>
  </cols>
  <sheetData>
    <row r="1" spans="1:12" ht="156.65" customHeight="1" thickBot="1" x14ac:dyDescent="0.3">
      <c r="A1" s="70" t="s">
        <v>202</v>
      </c>
      <c r="B1" s="76" t="s">
        <v>222</v>
      </c>
      <c r="C1" s="76" t="s">
        <v>223</v>
      </c>
      <c r="D1" s="76" t="s">
        <v>224</v>
      </c>
      <c r="E1" s="75" t="s">
        <v>216</v>
      </c>
      <c r="F1" s="63" t="s">
        <v>217</v>
      </c>
      <c r="G1" s="63" t="s">
        <v>218</v>
      </c>
      <c r="H1" s="63" t="s">
        <v>219</v>
      </c>
      <c r="I1" s="63" t="s">
        <v>211</v>
      </c>
      <c r="J1" s="63" t="s">
        <v>212</v>
      </c>
      <c r="K1" s="63" t="s">
        <v>213</v>
      </c>
    </row>
    <row r="2" spans="1:12" s="67" customFormat="1" ht="38" thickBot="1" x14ac:dyDescent="0.3">
      <c r="A2" s="69" t="s">
        <v>24</v>
      </c>
      <c r="B2" s="106" t="s">
        <v>203</v>
      </c>
      <c r="C2" s="107" t="s">
        <v>204</v>
      </c>
      <c r="D2" s="108" t="s">
        <v>205</v>
      </c>
      <c r="E2" s="69" t="s">
        <v>158</v>
      </c>
      <c r="F2" s="69" t="s">
        <v>199</v>
      </c>
      <c r="G2" s="69" t="s">
        <v>201</v>
      </c>
      <c r="H2" s="69" t="s">
        <v>200</v>
      </c>
      <c r="I2" s="69" t="s">
        <v>206</v>
      </c>
      <c r="J2" s="69" t="s">
        <v>207</v>
      </c>
      <c r="K2" s="69" t="s">
        <v>208</v>
      </c>
      <c r="L2" s="66"/>
    </row>
    <row r="3" spans="1:12" ht="13" x14ac:dyDescent="0.3">
      <c r="A3" s="71" t="str">
        <f t="array" ref="A3">IFERROR(INDEX(apc[Discounts, memberships &amp; pre-payment agreements], MATCH(0,IF(ISBLANK(apc[Discounts, memberships &amp; pre-payment agreements]),1,COUNTIF($A$2:A2, apc[Discounts, memberships &amp; pre-payment agreements])), 0)),"")</f>
        <v>Springer Compact</v>
      </c>
      <c r="B3" s="109">
        <v>3470</v>
      </c>
      <c r="C3" s="110"/>
      <c r="D3" s="111"/>
      <c r="E3" s="79">
        <f>IF($A3="","", COUNTIF(apc[Discounts, memberships &amp; pre-payment agreements], A3))</f>
        <v>2</v>
      </c>
      <c r="F3" s="79">
        <f>IF($A3="","", SUMIF(apc[Discounts, memberships &amp; pre-payment agreements], $A3, apc[APC paid (£) including VAT if charged]))</f>
        <v>0</v>
      </c>
      <c r="G3" s="79">
        <f>IF($A3="","", SUMIF(apc[Discounts, memberships &amp; pre-payment agreements], $A3, apc[Amount of APC charged to COAF grant (including VAT if charged) in £] ))</f>
        <v>0</v>
      </c>
      <c r="H3" s="79">
        <f>IF($A3="","", SUMIF(apc[Discounts, memberships &amp; pre-payment agreements], $A3, apc[Amount of APC charged to RCUK OA fund (including VAT if charged) in £]))</f>
        <v>0</v>
      </c>
      <c r="I3" s="80">
        <f t="shared" ref="I3" si="0">IFERROR(C3+G3, "")</f>
        <v>0</v>
      </c>
      <c r="J3" s="80">
        <f>IFERROR(D3+H3, "")</f>
        <v>0</v>
      </c>
      <c r="K3" s="79">
        <f>IFERROR(B3+F3,"")</f>
        <v>3470</v>
      </c>
    </row>
    <row r="4" spans="1:12" ht="13" x14ac:dyDescent="0.3">
      <c r="A4" s="71" t="str">
        <f t="array" ref="A4">IFERROR(INDEX(apc[Discounts, memberships &amp; pre-payment agreements], MATCH(0,IF(ISBLANK(apc[Discounts, memberships &amp; pre-payment agreements]),1,COUNTIF($A$2:A3, apc[Discounts, memberships &amp; pre-payment agreements])), 0)),"")</f>
        <v>None</v>
      </c>
      <c r="B4" s="72">
        <v>0</v>
      </c>
      <c r="C4" s="73"/>
      <c r="D4" s="74"/>
      <c r="E4" s="79">
        <f>IF($A4="","", COUNTIF(apc[Discounts, memberships &amp; pre-payment agreements], A4))</f>
        <v>1</v>
      </c>
      <c r="F4" s="79">
        <f>IF($A4="","", SUMIF(apc[Discounts, memberships &amp; pre-payment agreements], $A4, apc[APC paid (£) including VAT if charged]))</f>
        <v>0</v>
      </c>
      <c r="G4" s="79">
        <f>IF($A4="","", SUMIF(apc[Discounts, memberships &amp; pre-payment agreements], $A4, apc[Amount of APC charged to COAF grant (including VAT if charged) in £] ))</f>
        <v>0</v>
      </c>
      <c r="H4" s="79">
        <f>IF($A4="","", SUMIF(apc[Discounts, memberships &amp; pre-payment agreements], $A4, apc[Amount of APC charged to RCUK OA fund (including VAT if charged) in £]))</f>
        <v>0</v>
      </c>
      <c r="I4" s="80">
        <f t="shared" ref="I4:I50" si="1">IFERROR(C4+G4, "")</f>
        <v>0</v>
      </c>
      <c r="J4" s="80">
        <f t="shared" ref="J4:J50" si="2">IFERROR(D4+H4, "")</f>
        <v>0</v>
      </c>
      <c r="K4" s="79">
        <f t="shared" ref="K4:K50" si="3">IFERROR(B4+F4,"")</f>
        <v>0</v>
      </c>
    </row>
    <row r="5" spans="1:12" ht="13" x14ac:dyDescent="0.3">
      <c r="A5" s="71" t="str">
        <f t="array" ref="A5">IFERROR(INDEX(apc[Discounts, memberships &amp; pre-payment agreements], MATCH(0,IF(ISBLANK(apc[Discounts, memberships &amp; pre-payment agreements]),1,COUNTIF($A$2:A4, apc[Discounts, memberships &amp; pre-payment agreements])), 0)),"")</f>
        <v/>
      </c>
      <c r="B5" s="72"/>
      <c r="C5" s="73"/>
      <c r="D5" s="74"/>
      <c r="E5" s="79" t="str">
        <f>IF($A5="","", COUNTIF(apc[Discounts, memberships &amp; pre-payment agreements], A5))</f>
        <v/>
      </c>
      <c r="F5" s="79" t="str">
        <f>IF($A5="","", SUMIF(apc[Discounts, memberships &amp; pre-payment agreements], $A5, apc[APC paid (£) including VAT if charged]))</f>
        <v/>
      </c>
      <c r="G5" s="79" t="str">
        <f>IF($A5="","", SUMIF(apc[Discounts, memberships &amp; pre-payment agreements], $A5, apc[Amount of APC charged to COAF grant (including VAT if charged) in £] ))</f>
        <v/>
      </c>
      <c r="H5" s="79" t="str">
        <f>IF($A5="","", SUMIF(apc[Discounts, memberships &amp; pre-payment agreements], $A5, apc[Amount of APC charged to RCUK OA fund (including VAT if charged) in £]))</f>
        <v/>
      </c>
      <c r="I5" s="80" t="str">
        <f t="shared" si="1"/>
        <v/>
      </c>
      <c r="J5" s="80" t="str">
        <f t="shared" si="2"/>
        <v/>
      </c>
      <c r="K5" s="79" t="str">
        <f t="shared" si="3"/>
        <v/>
      </c>
    </row>
    <row r="6" spans="1:12" ht="13" x14ac:dyDescent="0.3">
      <c r="A6" s="71" t="str">
        <f t="array" ref="A6">IFERROR(INDEX(apc[Discounts, memberships &amp; pre-payment agreements], MATCH(0,IF(ISBLANK(apc[Discounts, memberships &amp; pre-payment agreements]),1,COUNTIF($A$2:A5, apc[Discounts, memberships &amp; pre-payment agreements])), 0)),"")</f>
        <v/>
      </c>
      <c r="B6" s="72"/>
      <c r="C6" s="73"/>
      <c r="D6" s="74"/>
      <c r="E6" s="79" t="str">
        <f>IF($A6="","", COUNTIF(apc[Discounts, memberships &amp; pre-payment agreements], A6))</f>
        <v/>
      </c>
      <c r="F6" s="79" t="str">
        <f>IF($A6="","", SUMIF(apc[Discounts, memberships &amp; pre-payment agreements], $A6, apc[APC paid (£) including VAT if charged]))</f>
        <v/>
      </c>
      <c r="G6" s="79" t="str">
        <f>IF($A6="","", SUMIF(apc[Discounts, memberships &amp; pre-payment agreements], $A6, apc[Amount of APC charged to COAF grant (including VAT if charged) in £] ))</f>
        <v/>
      </c>
      <c r="H6" s="79" t="str">
        <f>IF($A6="","", SUMIF(apc[Discounts, memberships &amp; pre-payment agreements], $A6, apc[Amount of APC charged to RCUK OA fund (including VAT if charged) in £]))</f>
        <v/>
      </c>
      <c r="I6" s="80" t="str">
        <f t="shared" si="1"/>
        <v/>
      </c>
      <c r="J6" s="80" t="str">
        <f t="shared" si="2"/>
        <v/>
      </c>
      <c r="K6" s="79" t="str">
        <f t="shared" si="3"/>
        <v/>
      </c>
    </row>
    <row r="7" spans="1:12" ht="13" x14ac:dyDescent="0.3">
      <c r="A7" s="71" t="str">
        <f t="array" ref="A7">IFERROR(INDEX(apc[Discounts, memberships &amp; pre-payment agreements], MATCH(0,IF(ISBLANK(apc[Discounts, memberships &amp; pre-payment agreements]),1,COUNTIF($A$2:A6, apc[Discounts, memberships &amp; pre-payment agreements])), 0)),"")</f>
        <v/>
      </c>
      <c r="B7" s="72"/>
      <c r="C7" s="73"/>
      <c r="D7" s="74"/>
      <c r="E7" s="79" t="str">
        <f>IF($A7="","", COUNTIF(apc[Discounts, memberships &amp; pre-payment agreements], A7))</f>
        <v/>
      </c>
      <c r="F7" s="79" t="str">
        <f>IF($A7="","", SUMIF(apc[Discounts, memberships &amp; pre-payment agreements], $A7, apc[APC paid (£) including VAT if charged]))</f>
        <v/>
      </c>
      <c r="G7" s="79" t="str">
        <f>IF($A7="","", SUMIF(apc[Discounts, memberships &amp; pre-payment agreements], $A7, apc[Amount of APC charged to COAF grant (including VAT if charged) in £] ))</f>
        <v/>
      </c>
      <c r="H7" s="79" t="str">
        <f>IF($A7="","", SUMIF(apc[Discounts, memberships &amp; pre-payment agreements], $A7, apc[Amount of APC charged to RCUK OA fund (including VAT if charged) in £]))</f>
        <v/>
      </c>
      <c r="I7" s="80" t="str">
        <f t="shared" si="1"/>
        <v/>
      </c>
      <c r="J7" s="80" t="str">
        <f t="shared" si="2"/>
        <v/>
      </c>
      <c r="K7" s="79" t="str">
        <f t="shared" si="3"/>
        <v/>
      </c>
    </row>
    <row r="8" spans="1:12" ht="13" x14ac:dyDescent="0.3">
      <c r="A8" s="71" t="str">
        <f t="array" ref="A8">IFERROR(INDEX(apc[Discounts, memberships &amp; pre-payment agreements], MATCH(0,IF(ISBLANK(apc[Discounts, memberships &amp; pre-payment agreements]),1,COUNTIF($A$2:A7, apc[Discounts, memberships &amp; pre-payment agreements])), 0)),"")</f>
        <v/>
      </c>
      <c r="B8" s="72"/>
      <c r="C8" s="73"/>
      <c r="D8" s="74"/>
      <c r="E8" s="79" t="str">
        <f>IF($A8="","", COUNTIF(apc[Discounts, memberships &amp; pre-payment agreements], A8))</f>
        <v/>
      </c>
      <c r="F8" s="79" t="str">
        <f>IF($A8="","", SUMIF(apc[Discounts, memberships &amp; pre-payment agreements], $A8, apc[APC paid (£) including VAT if charged]))</f>
        <v/>
      </c>
      <c r="G8" s="79" t="str">
        <f>IF($A8="","", SUMIF(apc[Discounts, memberships &amp; pre-payment agreements], $A8, apc[Amount of APC charged to COAF grant (including VAT if charged) in £] ))</f>
        <v/>
      </c>
      <c r="H8" s="79" t="str">
        <f>IF($A8="","", SUMIF(apc[Discounts, memberships &amp; pre-payment agreements], $A8, apc[Amount of APC charged to RCUK OA fund (including VAT if charged) in £]))</f>
        <v/>
      </c>
      <c r="I8" s="80" t="str">
        <f t="shared" si="1"/>
        <v/>
      </c>
      <c r="J8" s="80" t="str">
        <f t="shared" si="2"/>
        <v/>
      </c>
      <c r="K8" s="79" t="str">
        <f t="shared" si="3"/>
        <v/>
      </c>
    </row>
    <row r="9" spans="1:12" ht="13" x14ac:dyDescent="0.3">
      <c r="A9" s="71" t="str">
        <f t="array" ref="A9">IFERROR(INDEX(apc[Discounts, memberships &amp; pre-payment agreements], MATCH(0,IF(ISBLANK(apc[Discounts, memberships &amp; pre-payment agreements]),1,COUNTIF($A$2:A8, apc[Discounts, memberships &amp; pre-payment agreements])), 0)),"")</f>
        <v/>
      </c>
      <c r="B9" s="72"/>
      <c r="C9" s="73"/>
      <c r="D9" s="74"/>
      <c r="E9" s="79" t="str">
        <f>IF($A9="","", COUNTIF(apc[Discounts, memberships &amp; pre-payment agreements], A9))</f>
        <v/>
      </c>
      <c r="F9" s="79" t="str">
        <f>IF($A9="","", SUMIF(apc[Discounts, memberships &amp; pre-payment agreements], $A9, apc[APC paid (£) including VAT if charged]))</f>
        <v/>
      </c>
      <c r="G9" s="79" t="str">
        <f>IF($A9="","", SUMIF(apc[Discounts, memberships &amp; pre-payment agreements], $A9, apc[Amount of APC charged to COAF grant (including VAT if charged) in £] ))</f>
        <v/>
      </c>
      <c r="H9" s="79" t="str">
        <f>IF($A9="","", SUMIF(apc[Discounts, memberships &amp; pre-payment agreements], $A9, apc[Amount of APC charged to RCUK OA fund (including VAT if charged) in £]))</f>
        <v/>
      </c>
      <c r="I9" s="80" t="str">
        <f t="shared" si="1"/>
        <v/>
      </c>
      <c r="J9" s="80" t="str">
        <f t="shared" si="2"/>
        <v/>
      </c>
      <c r="K9" s="79" t="str">
        <f t="shared" si="3"/>
        <v/>
      </c>
    </row>
    <row r="10" spans="1:12" ht="13" x14ac:dyDescent="0.3">
      <c r="A10" s="71" t="str">
        <f t="array" ref="A10">IFERROR(INDEX(apc[Discounts, memberships &amp; pre-payment agreements], MATCH(0,IF(ISBLANK(apc[Discounts, memberships &amp; pre-payment agreements]),1,COUNTIF($A$2:A9, apc[Discounts, memberships &amp; pre-payment agreements])), 0)),"")</f>
        <v/>
      </c>
      <c r="B10" s="72"/>
      <c r="C10" s="73"/>
      <c r="D10" s="74"/>
      <c r="E10" s="79" t="str">
        <f>IF($A10="","", COUNTIF(apc[Discounts, memberships &amp; pre-payment agreements], A10))</f>
        <v/>
      </c>
      <c r="F10" s="79" t="str">
        <f>IF($A10="","", SUMIF(apc[Discounts, memberships &amp; pre-payment agreements], $A10, apc[APC paid (£) including VAT if charged]))</f>
        <v/>
      </c>
      <c r="G10" s="79" t="str">
        <f>IF($A10="","", SUMIF(apc[Discounts, memberships &amp; pre-payment agreements], $A10, apc[Amount of APC charged to COAF grant (including VAT if charged) in £] ))</f>
        <v/>
      </c>
      <c r="H10" s="79" t="str">
        <f>IF($A10="","", SUMIF(apc[Discounts, memberships &amp; pre-payment agreements], $A10, apc[Amount of APC charged to RCUK OA fund (including VAT if charged) in £]))</f>
        <v/>
      </c>
      <c r="I10" s="80" t="str">
        <f t="shared" si="1"/>
        <v/>
      </c>
      <c r="J10" s="80" t="str">
        <f t="shared" si="2"/>
        <v/>
      </c>
      <c r="K10" s="79" t="str">
        <f t="shared" si="3"/>
        <v/>
      </c>
    </row>
    <row r="11" spans="1:12" ht="13" x14ac:dyDescent="0.3">
      <c r="A11" s="71" t="str">
        <f t="array" ref="A11">IFERROR(INDEX(apc[Discounts, memberships &amp; pre-payment agreements], MATCH(0,IF(ISBLANK(apc[Discounts, memberships &amp; pre-payment agreements]),1,COUNTIF($A$2:A10, apc[Discounts, memberships &amp; pre-payment agreements])), 0)),"")</f>
        <v/>
      </c>
      <c r="B11" s="72"/>
      <c r="C11" s="73"/>
      <c r="D11" s="74"/>
      <c r="E11" s="79" t="str">
        <f>IF($A11="","", COUNTIF(apc[Discounts, memberships &amp; pre-payment agreements], A11))</f>
        <v/>
      </c>
      <c r="F11" s="79" t="str">
        <f>IF($A11="","", SUMIF(apc[Discounts, memberships &amp; pre-payment agreements], $A11, apc[APC paid (£) including VAT if charged]))</f>
        <v/>
      </c>
      <c r="G11" s="79" t="str">
        <f>IF($A11="","", SUMIF(apc[Discounts, memberships &amp; pre-payment agreements], $A11, apc[Amount of APC charged to COAF grant (including VAT if charged) in £] ))</f>
        <v/>
      </c>
      <c r="H11" s="79" t="str">
        <f>IF($A11="","", SUMIF(apc[Discounts, memberships &amp; pre-payment agreements], $A11, apc[Amount of APC charged to RCUK OA fund (including VAT if charged) in £]))</f>
        <v/>
      </c>
      <c r="I11" s="80" t="str">
        <f t="shared" si="1"/>
        <v/>
      </c>
      <c r="J11" s="80" t="str">
        <f t="shared" si="2"/>
        <v/>
      </c>
      <c r="K11" s="79" t="str">
        <f t="shared" si="3"/>
        <v/>
      </c>
    </row>
    <row r="12" spans="1:12" ht="13" x14ac:dyDescent="0.3">
      <c r="A12" s="71" t="str">
        <f t="array" ref="A12">IFERROR(INDEX(apc[Discounts, memberships &amp; pre-payment agreements], MATCH(0,IF(ISBLANK(apc[Discounts, memberships &amp; pre-payment agreements]),1,COUNTIF($A$2:A11, apc[Discounts, memberships &amp; pre-payment agreements])), 0)),"")</f>
        <v/>
      </c>
      <c r="B12" s="72"/>
      <c r="C12" s="73"/>
      <c r="D12" s="74"/>
      <c r="E12" s="79" t="str">
        <f>IF($A12="","", COUNTIF(apc[Discounts, memberships &amp; pre-payment agreements], A12))</f>
        <v/>
      </c>
      <c r="F12" s="79" t="str">
        <f>IF($A12="","", SUMIF(apc[Discounts, memberships &amp; pre-payment agreements], $A12, apc[APC paid (£) including VAT if charged]))</f>
        <v/>
      </c>
      <c r="G12" s="79" t="str">
        <f>IF($A12="","", SUMIF(apc[Discounts, memberships &amp; pre-payment agreements], $A12, apc[Amount of APC charged to COAF grant (including VAT if charged) in £] ))</f>
        <v/>
      </c>
      <c r="H12" s="79" t="str">
        <f>IF($A12="","", SUMIF(apc[Discounts, memberships &amp; pre-payment agreements], $A12, apc[Amount of APC charged to RCUK OA fund (including VAT if charged) in £]))</f>
        <v/>
      </c>
      <c r="I12" s="80" t="str">
        <f t="shared" si="1"/>
        <v/>
      </c>
      <c r="J12" s="80" t="str">
        <f t="shared" si="2"/>
        <v/>
      </c>
      <c r="K12" s="79" t="str">
        <f t="shared" si="3"/>
        <v/>
      </c>
    </row>
    <row r="13" spans="1:12" ht="13" x14ac:dyDescent="0.3">
      <c r="A13" s="71" t="str">
        <f t="array" ref="A13">IFERROR(INDEX(apc[Discounts, memberships &amp; pre-payment agreements], MATCH(0,IF(ISBLANK(apc[Discounts, memberships &amp; pre-payment agreements]),1,COUNTIF($A$2:A12, apc[Discounts, memberships &amp; pre-payment agreements])), 0)),"")</f>
        <v/>
      </c>
      <c r="B13" s="72"/>
      <c r="C13" s="73"/>
      <c r="D13" s="74"/>
      <c r="E13" s="79" t="str">
        <f>IF($A13="","", COUNTIF(apc[Discounts, memberships &amp; pre-payment agreements], A13))</f>
        <v/>
      </c>
      <c r="F13" s="79" t="str">
        <f>IF($A13="","", SUMIF(apc[Discounts, memberships &amp; pre-payment agreements], $A13, apc[APC paid (£) including VAT if charged]))</f>
        <v/>
      </c>
      <c r="G13" s="79" t="str">
        <f>IF($A13="","", SUMIF(apc[Discounts, memberships &amp; pre-payment agreements], $A13, apc[Amount of APC charged to COAF grant (including VAT if charged) in £] ))</f>
        <v/>
      </c>
      <c r="H13" s="79" t="str">
        <f>IF($A13="","", SUMIF(apc[Discounts, memberships &amp; pre-payment agreements], $A13, apc[Amount of APC charged to RCUK OA fund (including VAT if charged) in £]))</f>
        <v/>
      </c>
      <c r="I13" s="80" t="str">
        <f t="shared" si="1"/>
        <v/>
      </c>
      <c r="J13" s="80" t="str">
        <f t="shared" si="2"/>
        <v/>
      </c>
      <c r="K13" s="79" t="str">
        <f t="shared" si="3"/>
        <v/>
      </c>
    </row>
    <row r="14" spans="1:12" ht="13" x14ac:dyDescent="0.3">
      <c r="A14" s="71" t="str">
        <f t="array" ref="A14">IFERROR(INDEX(apc[Discounts, memberships &amp; pre-payment agreements], MATCH(0,IF(ISBLANK(apc[Discounts, memberships &amp; pre-payment agreements]),1,COUNTIF($A$2:A13, apc[Discounts, memberships &amp; pre-payment agreements])), 0)),"")</f>
        <v/>
      </c>
      <c r="B14" s="72"/>
      <c r="C14" s="73"/>
      <c r="D14" s="74"/>
      <c r="E14" s="79" t="str">
        <f>IF($A14="","", COUNTIF(apc[Discounts, memberships &amp; pre-payment agreements], A14))</f>
        <v/>
      </c>
      <c r="F14" s="79" t="str">
        <f>IF($A14="","", SUMIF(apc[Discounts, memberships &amp; pre-payment agreements], $A14, apc[APC paid (£) including VAT if charged]))</f>
        <v/>
      </c>
      <c r="G14" s="79" t="str">
        <f>IF($A14="","", SUMIF(apc[Discounts, memberships &amp; pre-payment agreements], $A14, apc[Amount of APC charged to COAF grant (including VAT if charged) in £] ))</f>
        <v/>
      </c>
      <c r="H14" s="79" t="str">
        <f>IF($A14="","", SUMIF(apc[Discounts, memberships &amp; pre-payment agreements], $A14, apc[Amount of APC charged to RCUK OA fund (including VAT if charged) in £]))</f>
        <v/>
      </c>
      <c r="I14" s="80" t="str">
        <f t="shared" si="1"/>
        <v/>
      </c>
      <c r="J14" s="80" t="str">
        <f t="shared" si="2"/>
        <v/>
      </c>
      <c r="K14" s="79" t="str">
        <f t="shared" si="3"/>
        <v/>
      </c>
    </row>
    <row r="15" spans="1:12" ht="13" x14ac:dyDescent="0.3">
      <c r="A15" s="71" t="str">
        <f t="array" ref="A15">IFERROR(INDEX(apc[Discounts, memberships &amp; pre-payment agreements], MATCH(0,IF(ISBLANK(apc[Discounts, memberships &amp; pre-payment agreements]),1,COUNTIF($A$2:A14, apc[Discounts, memberships &amp; pre-payment agreements])), 0)),"")</f>
        <v/>
      </c>
      <c r="B15" s="72"/>
      <c r="C15" s="73"/>
      <c r="D15" s="74"/>
      <c r="E15" s="79" t="str">
        <f>IF($A15="","", COUNTIF(apc[Discounts, memberships &amp; pre-payment agreements], A15))</f>
        <v/>
      </c>
      <c r="F15" s="79" t="str">
        <f>IF($A15="","", SUMIF(apc[Discounts, memberships &amp; pre-payment agreements], $A15, apc[APC paid (£) including VAT if charged]))</f>
        <v/>
      </c>
      <c r="G15" s="79" t="str">
        <f>IF($A15="","", SUMIF(apc[Discounts, memberships &amp; pre-payment agreements], $A15, apc[Amount of APC charged to COAF grant (including VAT if charged) in £] ))</f>
        <v/>
      </c>
      <c r="H15" s="79" t="str">
        <f>IF($A15="","", SUMIF(apc[Discounts, memberships &amp; pre-payment agreements], $A15, apc[Amount of APC charged to RCUK OA fund (including VAT if charged) in £]))</f>
        <v/>
      </c>
      <c r="I15" s="80" t="str">
        <f t="shared" si="1"/>
        <v/>
      </c>
      <c r="J15" s="80" t="str">
        <f t="shared" si="2"/>
        <v/>
      </c>
      <c r="K15" s="79" t="str">
        <f t="shared" si="3"/>
        <v/>
      </c>
    </row>
    <row r="16" spans="1:12" ht="13" x14ac:dyDescent="0.3">
      <c r="A16" s="71" t="str">
        <f t="array" ref="A16">IFERROR(INDEX(apc[Discounts, memberships &amp; pre-payment agreements], MATCH(0,IF(ISBLANK(apc[Discounts, memberships &amp; pre-payment agreements]),1,COUNTIF($A$2:A15, apc[Discounts, memberships &amp; pre-payment agreements])), 0)),"")</f>
        <v/>
      </c>
      <c r="B16" s="72"/>
      <c r="C16" s="73"/>
      <c r="D16" s="74"/>
      <c r="E16" s="79" t="str">
        <f>IF($A16="","", COUNTIF(apc[Discounts, memberships &amp; pre-payment agreements], A16))</f>
        <v/>
      </c>
      <c r="F16" s="79" t="str">
        <f>IF($A16="","", SUMIF(apc[Discounts, memberships &amp; pre-payment agreements], $A16, apc[APC paid (£) including VAT if charged]))</f>
        <v/>
      </c>
      <c r="G16" s="79" t="str">
        <f>IF($A16="","", SUMIF(apc[Discounts, memberships &amp; pre-payment agreements], $A16, apc[Amount of APC charged to COAF grant (including VAT if charged) in £] ))</f>
        <v/>
      </c>
      <c r="H16" s="79" t="str">
        <f>IF($A16="","", SUMIF(apc[Discounts, memberships &amp; pre-payment agreements], $A16, apc[Amount of APC charged to RCUK OA fund (including VAT if charged) in £]))</f>
        <v/>
      </c>
      <c r="I16" s="80" t="str">
        <f t="shared" si="1"/>
        <v/>
      </c>
      <c r="J16" s="80" t="str">
        <f t="shared" si="2"/>
        <v/>
      </c>
      <c r="K16" s="79" t="str">
        <f t="shared" si="3"/>
        <v/>
      </c>
    </row>
    <row r="17" spans="1:11" ht="13" x14ac:dyDescent="0.3">
      <c r="A17" s="71" t="str">
        <f t="array" ref="A17">IFERROR(INDEX(apc[Discounts, memberships &amp; pre-payment agreements], MATCH(0,IF(ISBLANK(apc[Discounts, memberships &amp; pre-payment agreements]),1,COUNTIF($A$2:A16, apc[Discounts, memberships &amp; pre-payment agreements])), 0)),"")</f>
        <v/>
      </c>
      <c r="B17" s="72"/>
      <c r="C17" s="73"/>
      <c r="D17" s="74"/>
      <c r="E17" s="79" t="str">
        <f>IF($A17="","", COUNTIF(apc[Discounts, memberships &amp; pre-payment agreements], A17))</f>
        <v/>
      </c>
      <c r="F17" s="79" t="str">
        <f>IF($A17="","", SUMIF(apc[Discounts, memberships &amp; pre-payment agreements], $A17, apc[APC paid (£) including VAT if charged]))</f>
        <v/>
      </c>
      <c r="G17" s="79" t="str">
        <f>IF($A17="","", SUMIF(apc[Discounts, memberships &amp; pre-payment agreements], $A17, apc[Amount of APC charged to COAF grant (including VAT if charged) in £] ))</f>
        <v/>
      </c>
      <c r="H17" s="79" t="str">
        <f>IF($A17="","", SUMIF(apc[Discounts, memberships &amp; pre-payment agreements], $A17, apc[Amount of APC charged to RCUK OA fund (including VAT if charged) in £]))</f>
        <v/>
      </c>
      <c r="I17" s="80" t="str">
        <f t="shared" si="1"/>
        <v/>
      </c>
      <c r="J17" s="80" t="str">
        <f t="shared" si="2"/>
        <v/>
      </c>
      <c r="K17" s="79" t="str">
        <f t="shared" si="3"/>
        <v/>
      </c>
    </row>
    <row r="18" spans="1:11" ht="13" x14ac:dyDescent="0.3">
      <c r="A18" s="71" t="str">
        <f t="array" ref="A18">IFERROR(INDEX(apc[Discounts, memberships &amp; pre-payment agreements], MATCH(0,IF(ISBLANK(apc[Discounts, memberships &amp; pre-payment agreements]),1,COUNTIF($A$2:A17, apc[Discounts, memberships &amp; pre-payment agreements])), 0)),"")</f>
        <v/>
      </c>
      <c r="B18" s="72"/>
      <c r="C18" s="73"/>
      <c r="D18" s="74"/>
      <c r="E18" s="79" t="str">
        <f>IF($A18="","", COUNTIF(apc[Discounts, memberships &amp; pre-payment agreements], A18))</f>
        <v/>
      </c>
      <c r="F18" s="79" t="str">
        <f>IF($A18="","", SUMIF(apc[Discounts, memberships &amp; pre-payment agreements], $A18, apc[APC paid (£) including VAT if charged]))</f>
        <v/>
      </c>
      <c r="G18" s="79" t="str">
        <f>IF($A18="","", SUMIF(apc[Discounts, memberships &amp; pre-payment agreements], $A18, apc[Amount of APC charged to COAF grant (including VAT if charged) in £] ))</f>
        <v/>
      </c>
      <c r="H18" s="79" t="str">
        <f>IF($A18="","", SUMIF(apc[Discounts, memberships &amp; pre-payment agreements], $A18, apc[Amount of APC charged to RCUK OA fund (including VAT if charged) in £]))</f>
        <v/>
      </c>
      <c r="I18" s="80" t="str">
        <f t="shared" si="1"/>
        <v/>
      </c>
      <c r="J18" s="80" t="str">
        <f t="shared" si="2"/>
        <v/>
      </c>
      <c r="K18" s="79" t="str">
        <f t="shared" si="3"/>
        <v/>
      </c>
    </row>
    <row r="19" spans="1:11" ht="13" x14ac:dyDescent="0.3">
      <c r="A19" s="71" t="str">
        <f t="array" ref="A19">IFERROR(INDEX(apc[Discounts, memberships &amp; pre-payment agreements], MATCH(0,IF(ISBLANK(apc[Discounts, memberships &amp; pre-payment agreements]),1,COUNTIF($A$2:A18, apc[Discounts, memberships &amp; pre-payment agreements])), 0)),"")</f>
        <v/>
      </c>
      <c r="B19" s="72"/>
      <c r="C19" s="73"/>
      <c r="D19" s="74"/>
      <c r="E19" s="79" t="str">
        <f>IF($A19="","", COUNTIF(apc[Discounts, memberships &amp; pre-payment agreements], A19))</f>
        <v/>
      </c>
      <c r="F19" s="79" t="str">
        <f>IF($A19="","", SUMIF(apc[Discounts, memberships &amp; pre-payment agreements], $A19, apc[APC paid (£) including VAT if charged]))</f>
        <v/>
      </c>
      <c r="G19" s="79" t="str">
        <f>IF($A19="","", SUMIF(apc[Discounts, memberships &amp; pre-payment agreements], $A19, apc[Amount of APC charged to COAF grant (including VAT if charged) in £] ))</f>
        <v/>
      </c>
      <c r="H19" s="79" t="str">
        <f>IF($A19="","", SUMIF(apc[Discounts, memberships &amp; pre-payment agreements], $A19, apc[Amount of APC charged to RCUK OA fund (including VAT if charged) in £]))</f>
        <v/>
      </c>
      <c r="I19" s="80" t="str">
        <f t="shared" si="1"/>
        <v/>
      </c>
      <c r="J19" s="80" t="str">
        <f t="shared" si="2"/>
        <v/>
      </c>
      <c r="K19" s="79" t="str">
        <f t="shared" si="3"/>
        <v/>
      </c>
    </row>
    <row r="20" spans="1:11" ht="13" x14ac:dyDescent="0.3">
      <c r="A20" s="71" t="str">
        <f t="array" ref="A20">IFERROR(INDEX(apc[Discounts, memberships &amp; pre-payment agreements], MATCH(0,IF(ISBLANK(apc[Discounts, memberships &amp; pre-payment agreements]),1,COUNTIF($A$2:A19, apc[Discounts, memberships &amp; pre-payment agreements])), 0)),"")</f>
        <v/>
      </c>
      <c r="B20" s="72"/>
      <c r="C20" s="73"/>
      <c r="D20" s="74"/>
      <c r="E20" s="79" t="str">
        <f>IF($A20="","", COUNTIF(apc[Discounts, memberships &amp; pre-payment agreements], A20))</f>
        <v/>
      </c>
      <c r="F20" s="79" t="str">
        <f>IF($A20="","", SUMIF(apc[Discounts, memberships &amp; pre-payment agreements], $A20, apc[APC paid (£) including VAT if charged]))</f>
        <v/>
      </c>
      <c r="G20" s="79" t="str">
        <f>IF($A20="","", SUMIF(apc[Discounts, memberships &amp; pre-payment agreements], $A20, apc[Amount of APC charged to COAF grant (including VAT if charged) in £] ))</f>
        <v/>
      </c>
      <c r="H20" s="79" t="str">
        <f>IF($A20="","", SUMIF(apc[Discounts, memberships &amp; pre-payment agreements], $A20, apc[Amount of APC charged to RCUK OA fund (including VAT if charged) in £]))</f>
        <v/>
      </c>
      <c r="I20" s="80" t="str">
        <f t="shared" si="1"/>
        <v/>
      </c>
      <c r="J20" s="80" t="str">
        <f t="shared" si="2"/>
        <v/>
      </c>
      <c r="K20" s="79" t="str">
        <f t="shared" si="3"/>
        <v/>
      </c>
    </row>
    <row r="21" spans="1:11" ht="13" x14ac:dyDescent="0.3">
      <c r="A21" s="71" t="str">
        <f t="array" ref="A21">IFERROR(INDEX(apc[Discounts, memberships &amp; pre-payment agreements], MATCH(0,IF(ISBLANK(apc[Discounts, memberships &amp; pre-payment agreements]),1,COUNTIF($A$2:A20, apc[Discounts, memberships &amp; pre-payment agreements])), 0)),"")</f>
        <v/>
      </c>
      <c r="B21" s="72"/>
      <c r="C21" s="73"/>
      <c r="D21" s="74"/>
      <c r="E21" s="79" t="str">
        <f>IF($A21="","", COUNTIF(apc[Discounts, memberships &amp; pre-payment agreements], A21))</f>
        <v/>
      </c>
      <c r="F21" s="79" t="str">
        <f>IF($A21="","", SUMIF(apc[Discounts, memberships &amp; pre-payment agreements], $A21, apc[APC paid (£) including VAT if charged]))</f>
        <v/>
      </c>
      <c r="G21" s="79" t="str">
        <f>IF($A21="","", SUMIF(apc[Discounts, memberships &amp; pre-payment agreements], $A21, apc[Amount of APC charged to COAF grant (including VAT if charged) in £] ))</f>
        <v/>
      </c>
      <c r="H21" s="79" t="str">
        <f>IF($A21="","", SUMIF(apc[Discounts, memberships &amp; pre-payment agreements], $A21, apc[Amount of APC charged to RCUK OA fund (including VAT if charged) in £]))</f>
        <v/>
      </c>
      <c r="I21" s="80" t="str">
        <f t="shared" si="1"/>
        <v/>
      </c>
      <c r="J21" s="80" t="str">
        <f t="shared" si="2"/>
        <v/>
      </c>
      <c r="K21" s="79" t="str">
        <f t="shared" si="3"/>
        <v/>
      </c>
    </row>
    <row r="22" spans="1:11" ht="13" x14ac:dyDescent="0.3">
      <c r="A22" s="71" t="str">
        <f t="array" ref="A22">IFERROR(INDEX(apc[Discounts, memberships &amp; pre-payment agreements], MATCH(0,IF(ISBLANK(apc[Discounts, memberships &amp; pre-payment agreements]),1,COUNTIF($A$2:A21, apc[Discounts, memberships &amp; pre-payment agreements])), 0)),"")</f>
        <v/>
      </c>
      <c r="B22" s="72"/>
      <c r="C22" s="73"/>
      <c r="D22" s="74"/>
      <c r="E22" s="79" t="str">
        <f>IF($A22="","", COUNTIF(apc[Discounts, memberships &amp; pre-payment agreements], A22))</f>
        <v/>
      </c>
      <c r="F22" s="79" t="str">
        <f>IF($A22="","", SUMIF(apc[Discounts, memberships &amp; pre-payment agreements], $A22, apc[APC paid (£) including VAT if charged]))</f>
        <v/>
      </c>
      <c r="G22" s="79" t="str">
        <f>IF($A22="","", SUMIF(apc[Discounts, memberships &amp; pre-payment agreements], $A22, apc[Amount of APC charged to COAF grant (including VAT if charged) in £] ))</f>
        <v/>
      </c>
      <c r="H22" s="79" t="str">
        <f>IF($A22="","", SUMIF(apc[Discounts, memberships &amp; pre-payment agreements], $A22, apc[Amount of APC charged to RCUK OA fund (including VAT if charged) in £]))</f>
        <v/>
      </c>
      <c r="I22" s="80" t="str">
        <f t="shared" si="1"/>
        <v/>
      </c>
      <c r="J22" s="80" t="str">
        <f t="shared" si="2"/>
        <v/>
      </c>
      <c r="K22" s="79" t="str">
        <f t="shared" si="3"/>
        <v/>
      </c>
    </row>
    <row r="23" spans="1:11" ht="13" x14ac:dyDescent="0.3">
      <c r="A23" s="71" t="str">
        <f t="array" ref="A23">IFERROR(INDEX(apc[Discounts, memberships &amp; pre-payment agreements], MATCH(0,IF(ISBLANK(apc[Discounts, memberships &amp; pre-payment agreements]),1,COUNTIF($A$2:A22, apc[Discounts, memberships &amp; pre-payment agreements])), 0)),"")</f>
        <v/>
      </c>
      <c r="B23" s="72"/>
      <c r="C23" s="73"/>
      <c r="D23" s="74"/>
      <c r="E23" s="79" t="str">
        <f>IF($A23="","", COUNTIF(apc[Discounts, memberships &amp; pre-payment agreements], A23))</f>
        <v/>
      </c>
      <c r="F23" s="79" t="str">
        <f>IF($A23="","", SUMIF(apc[Discounts, memberships &amp; pre-payment agreements], $A23, apc[APC paid (£) including VAT if charged]))</f>
        <v/>
      </c>
      <c r="G23" s="79" t="str">
        <f>IF($A23="","", SUMIF(apc[Discounts, memberships &amp; pre-payment agreements], $A23, apc[Amount of APC charged to COAF grant (including VAT if charged) in £] ))</f>
        <v/>
      </c>
      <c r="H23" s="79" t="str">
        <f>IF($A23="","", SUMIF(apc[Discounts, memberships &amp; pre-payment agreements], $A23, apc[Amount of APC charged to RCUK OA fund (including VAT if charged) in £]))</f>
        <v/>
      </c>
      <c r="I23" s="80" t="str">
        <f t="shared" si="1"/>
        <v/>
      </c>
      <c r="J23" s="80" t="str">
        <f t="shared" si="2"/>
        <v/>
      </c>
      <c r="K23" s="79" t="str">
        <f t="shared" si="3"/>
        <v/>
      </c>
    </row>
    <row r="24" spans="1:11" ht="13" x14ac:dyDescent="0.3">
      <c r="A24" s="71" t="str">
        <f t="array" ref="A24">IFERROR(INDEX(apc[Discounts, memberships &amp; pre-payment agreements], MATCH(0,IF(ISBLANK(apc[Discounts, memberships &amp; pre-payment agreements]),1,COUNTIF($A$2:A23, apc[Discounts, memberships &amp; pre-payment agreements])), 0)),"")</f>
        <v/>
      </c>
      <c r="B24" s="72"/>
      <c r="C24" s="73"/>
      <c r="D24" s="74"/>
      <c r="E24" s="79" t="str">
        <f>IF($A24="","", COUNTIF(apc[Discounts, memberships &amp; pre-payment agreements], A24))</f>
        <v/>
      </c>
      <c r="F24" s="79" t="str">
        <f>IF($A24="","", SUMIF(apc[Discounts, memberships &amp; pre-payment agreements], $A24, apc[APC paid (£) including VAT if charged]))</f>
        <v/>
      </c>
      <c r="G24" s="79" t="str">
        <f>IF($A24="","", SUMIF(apc[Discounts, memberships &amp; pre-payment agreements], $A24, apc[Amount of APC charged to COAF grant (including VAT if charged) in £] ))</f>
        <v/>
      </c>
      <c r="H24" s="79" t="str">
        <f>IF($A24="","", SUMIF(apc[Discounts, memberships &amp; pre-payment agreements], $A24, apc[Amount of APC charged to RCUK OA fund (including VAT if charged) in £]))</f>
        <v/>
      </c>
      <c r="I24" s="80" t="str">
        <f t="shared" si="1"/>
        <v/>
      </c>
      <c r="J24" s="80" t="str">
        <f t="shared" si="2"/>
        <v/>
      </c>
      <c r="K24" s="79" t="str">
        <f t="shared" si="3"/>
        <v/>
      </c>
    </row>
    <row r="25" spans="1:11" ht="13" x14ac:dyDescent="0.3">
      <c r="A25" s="71" t="str">
        <f t="array" ref="A25">IFERROR(INDEX(apc[Discounts, memberships &amp; pre-payment agreements], MATCH(0,IF(ISBLANK(apc[Discounts, memberships &amp; pre-payment agreements]),1,COUNTIF($A$2:A24, apc[Discounts, memberships &amp; pre-payment agreements])), 0)),"")</f>
        <v/>
      </c>
      <c r="B25" s="72"/>
      <c r="C25" s="73"/>
      <c r="D25" s="74"/>
      <c r="E25" s="79" t="str">
        <f>IF($A25="","", COUNTIF(apc[Discounts, memberships &amp; pre-payment agreements], A25))</f>
        <v/>
      </c>
      <c r="F25" s="79" t="str">
        <f>IF($A25="","", SUMIF(apc[Discounts, memberships &amp; pre-payment agreements], $A25, apc[APC paid (£) including VAT if charged]))</f>
        <v/>
      </c>
      <c r="G25" s="79" t="str">
        <f>IF($A25="","", SUMIF(apc[Discounts, memberships &amp; pre-payment agreements], $A25, apc[Amount of APC charged to COAF grant (including VAT if charged) in £] ))</f>
        <v/>
      </c>
      <c r="H25" s="79" t="str">
        <f>IF($A25="","", SUMIF(apc[Discounts, memberships &amp; pre-payment agreements], $A25, apc[Amount of APC charged to RCUK OA fund (including VAT if charged) in £]))</f>
        <v/>
      </c>
      <c r="I25" s="80" t="str">
        <f t="shared" si="1"/>
        <v/>
      </c>
      <c r="J25" s="80" t="str">
        <f t="shared" si="2"/>
        <v/>
      </c>
      <c r="K25" s="79" t="str">
        <f t="shared" si="3"/>
        <v/>
      </c>
    </row>
    <row r="26" spans="1:11" ht="13" x14ac:dyDescent="0.3">
      <c r="A26" s="71" t="str">
        <f t="array" ref="A26">IFERROR(INDEX(apc[Discounts, memberships &amp; pre-payment agreements], MATCH(0,IF(ISBLANK(apc[Discounts, memberships &amp; pre-payment agreements]),1,COUNTIF($A$2:A25, apc[Discounts, memberships &amp; pre-payment agreements])), 0)),"")</f>
        <v/>
      </c>
      <c r="B26" s="72"/>
      <c r="C26" s="73"/>
      <c r="D26" s="74"/>
      <c r="E26" s="79" t="str">
        <f>IF($A26="","", COUNTIF(apc[Discounts, memberships &amp; pre-payment agreements], A26))</f>
        <v/>
      </c>
      <c r="F26" s="79" t="str">
        <f>IF($A26="","", SUMIF(apc[Discounts, memberships &amp; pre-payment agreements], $A26, apc[APC paid (£) including VAT if charged]))</f>
        <v/>
      </c>
      <c r="G26" s="79" t="str">
        <f>IF($A26="","", SUMIF(apc[Discounts, memberships &amp; pre-payment agreements], $A26, apc[Amount of APC charged to COAF grant (including VAT if charged) in £] ))</f>
        <v/>
      </c>
      <c r="H26" s="79" t="str">
        <f>IF($A26="","", SUMIF(apc[Discounts, memberships &amp; pre-payment agreements], $A26, apc[Amount of APC charged to RCUK OA fund (including VAT if charged) in £]))</f>
        <v/>
      </c>
      <c r="I26" s="80" t="str">
        <f t="shared" si="1"/>
        <v/>
      </c>
      <c r="J26" s="80" t="str">
        <f t="shared" si="2"/>
        <v/>
      </c>
      <c r="K26" s="79" t="str">
        <f t="shared" si="3"/>
        <v/>
      </c>
    </row>
    <row r="27" spans="1:11" ht="13" x14ac:dyDescent="0.3">
      <c r="A27" s="71" t="str">
        <f t="array" ref="A27">IFERROR(INDEX(apc[Discounts, memberships &amp; pre-payment agreements], MATCH(0,IF(ISBLANK(apc[Discounts, memberships &amp; pre-payment agreements]),1,COUNTIF($A$2:A26, apc[Discounts, memberships &amp; pre-payment agreements])), 0)),"")</f>
        <v/>
      </c>
      <c r="B27" s="72"/>
      <c r="C27" s="73"/>
      <c r="D27" s="74"/>
      <c r="E27" s="79" t="str">
        <f>IF($A27="","", COUNTIF(apc[Discounts, memberships &amp; pre-payment agreements], A27))</f>
        <v/>
      </c>
      <c r="F27" s="79" t="str">
        <f>IF($A27="","", SUMIF(apc[Discounts, memberships &amp; pre-payment agreements], $A27, apc[APC paid (£) including VAT if charged]))</f>
        <v/>
      </c>
      <c r="G27" s="79" t="str">
        <f>IF($A27="","", SUMIF(apc[Discounts, memberships &amp; pre-payment agreements], $A27, apc[Amount of APC charged to COAF grant (including VAT if charged) in £] ))</f>
        <v/>
      </c>
      <c r="H27" s="79" t="str">
        <f>IF($A27="","", SUMIF(apc[Discounts, memberships &amp; pre-payment agreements], $A27, apc[Amount of APC charged to RCUK OA fund (including VAT if charged) in £]))</f>
        <v/>
      </c>
      <c r="I27" s="80" t="str">
        <f t="shared" si="1"/>
        <v/>
      </c>
      <c r="J27" s="80" t="str">
        <f t="shared" si="2"/>
        <v/>
      </c>
      <c r="K27" s="79" t="str">
        <f t="shared" si="3"/>
        <v/>
      </c>
    </row>
    <row r="28" spans="1:11" ht="13" x14ac:dyDescent="0.3">
      <c r="A28" s="71" t="str">
        <f t="array" ref="A28">IFERROR(INDEX(apc[Discounts, memberships &amp; pre-payment agreements], MATCH(0,IF(ISBLANK(apc[Discounts, memberships &amp; pre-payment agreements]),1,COUNTIF($A$2:A27, apc[Discounts, memberships &amp; pre-payment agreements])), 0)),"")</f>
        <v/>
      </c>
      <c r="B28" s="72"/>
      <c r="C28" s="73"/>
      <c r="D28" s="74"/>
      <c r="E28" s="79" t="str">
        <f>IF($A28="","", COUNTIF(apc[Discounts, memberships &amp; pre-payment agreements], A28))</f>
        <v/>
      </c>
      <c r="F28" s="79" t="str">
        <f>IF($A28="","", SUMIF(apc[Discounts, memberships &amp; pre-payment agreements], $A28, apc[APC paid (£) including VAT if charged]))</f>
        <v/>
      </c>
      <c r="G28" s="79" t="str">
        <f>IF($A28="","", SUMIF(apc[Discounts, memberships &amp; pre-payment agreements], $A28, apc[Amount of APC charged to COAF grant (including VAT if charged) in £] ))</f>
        <v/>
      </c>
      <c r="H28" s="79" t="str">
        <f>IF($A28="","", SUMIF(apc[Discounts, memberships &amp; pre-payment agreements], $A28, apc[Amount of APC charged to RCUK OA fund (including VAT if charged) in £]))</f>
        <v/>
      </c>
      <c r="I28" s="80" t="str">
        <f t="shared" si="1"/>
        <v/>
      </c>
      <c r="J28" s="80" t="str">
        <f t="shared" si="2"/>
        <v/>
      </c>
      <c r="K28" s="79" t="str">
        <f t="shared" si="3"/>
        <v/>
      </c>
    </row>
    <row r="29" spans="1:11" ht="13" x14ac:dyDescent="0.3">
      <c r="A29" s="71" t="str">
        <f t="array" ref="A29">IFERROR(INDEX(apc[Discounts, memberships &amp; pre-payment agreements], MATCH(0,IF(ISBLANK(apc[Discounts, memberships &amp; pre-payment agreements]),1,COUNTIF($A$2:A28, apc[Discounts, memberships &amp; pre-payment agreements])), 0)),"")</f>
        <v/>
      </c>
      <c r="B29" s="72"/>
      <c r="C29" s="73"/>
      <c r="D29" s="74"/>
      <c r="E29" s="79" t="str">
        <f>IF($A29="","", COUNTIF(apc[Discounts, memberships &amp; pre-payment agreements], A29))</f>
        <v/>
      </c>
      <c r="F29" s="79" t="str">
        <f>IF($A29="","", SUMIF(apc[Discounts, memberships &amp; pre-payment agreements], $A29, apc[APC paid (£) including VAT if charged]))</f>
        <v/>
      </c>
      <c r="G29" s="79" t="str">
        <f>IF($A29="","", SUMIF(apc[Discounts, memberships &amp; pre-payment agreements], $A29, apc[Amount of APC charged to COAF grant (including VAT if charged) in £] ))</f>
        <v/>
      </c>
      <c r="H29" s="79" t="str">
        <f>IF($A29="","", SUMIF(apc[Discounts, memberships &amp; pre-payment agreements], $A29, apc[Amount of APC charged to RCUK OA fund (including VAT if charged) in £]))</f>
        <v/>
      </c>
      <c r="I29" s="80" t="str">
        <f t="shared" si="1"/>
        <v/>
      </c>
      <c r="J29" s="80" t="str">
        <f t="shared" si="2"/>
        <v/>
      </c>
      <c r="K29" s="79" t="str">
        <f t="shared" si="3"/>
        <v/>
      </c>
    </row>
    <row r="30" spans="1:11" ht="13" x14ac:dyDescent="0.3">
      <c r="A30" s="71" t="str">
        <f t="array" ref="A30">IFERROR(INDEX(apc[Discounts, memberships &amp; pre-payment agreements], MATCH(0,IF(ISBLANK(apc[Discounts, memberships &amp; pre-payment agreements]),1,COUNTIF($A$2:A29, apc[Discounts, memberships &amp; pre-payment agreements])), 0)),"")</f>
        <v/>
      </c>
      <c r="B30" s="72"/>
      <c r="C30" s="73"/>
      <c r="D30" s="74"/>
      <c r="E30" s="79" t="str">
        <f>IF($A30="","", COUNTIF(apc[Discounts, memberships &amp; pre-payment agreements], A30))</f>
        <v/>
      </c>
      <c r="F30" s="79" t="str">
        <f>IF($A30="","", SUMIF(apc[Discounts, memberships &amp; pre-payment agreements], $A30, apc[APC paid (£) including VAT if charged]))</f>
        <v/>
      </c>
      <c r="G30" s="79" t="str">
        <f>IF($A30="","", SUMIF(apc[Discounts, memberships &amp; pre-payment agreements], $A30, apc[Amount of APC charged to COAF grant (including VAT if charged) in £] ))</f>
        <v/>
      </c>
      <c r="H30" s="79" t="str">
        <f>IF($A30="","", SUMIF(apc[Discounts, memberships &amp; pre-payment agreements], $A30, apc[Amount of APC charged to RCUK OA fund (including VAT if charged) in £]))</f>
        <v/>
      </c>
      <c r="I30" s="80" t="str">
        <f t="shared" si="1"/>
        <v/>
      </c>
      <c r="J30" s="80" t="str">
        <f t="shared" si="2"/>
        <v/>
      </c>
      <c r="K30" s="79" t="str">
        <f t="shared" si="3"/>
        <v/>
      </c>
    </row>
    <row r="31" spans="1:11" ht="13" x14ac:dyDescent="0.3">
      <c r="A31" s="71" t="str">
        <f t="array" ref="A31">IFERROR(INDEX(apc[Discounts, memberships &amp; pre-payment agreements], MATCH(0,IF(ISBLANK(apc[Discounts, memberships &amp; pre-payment agreements]),1,COUNTIF($A$2:A30, apc[Discounts, memberships &amp; pre-payment agreements])), 0)),"")</f>
        <v/>
      </c>
      <c r="B31" s="72"/>
      <c r="C31" s="73"/>
      <c r="D31" s="74"/>
      <c r="E31" s="79" t="str">
        <f>IF($A31="","", COUNTIF(apc[Discounts, memberships &amp; pre-payment agreements], A31))</f>
        <v/>
      </c>
      <c r="F31" s="79" t="str">
        <f>IF($A31="","", SUMIF(apc[Discounts, memberships &amp; pre-payment agreements], $A31, apc[APC paid (£) including VAT if charged]))</f>
        <v/>
      </c>
      <c r="G31" s="79" t="str">
        <f>IF($A31="","", SUMIF(apc[Discounts, memberships &amp; pre-payment agreements], $A31, apc[Amount of APC charged to COAF grant (including VAT if charged) in £] ))</f>
        <v/>
      </c>
      <c r="H31" s="79" t="str">
        <f>IF($A31="","", SUMIF(apc[Discounts, memberships &amp; pre-payment agreements], $A31, apc[Amount of APC charged to RCUK OA fund (including VAT if charged) in £]))</f>
        <v/>
      </c>
      <c r="I31" s="80" t="str">
        <f t="shared" si="1"/>
        <v/>
      </c>
      <c r="J31" s="80" t="str">
        <f t="shared" si="2"/>
        <v/>
      </c>
      <c r="K31" s="79" t="str">
        <f t="shared" si="3"/>
        <v/>
      </c>
    </row>
    <row r="32" spans="1:11" ht="13" x14ac:dyDescent="0.3">
      <c r="A32" s="71" t="str">
        <f t="array" ref="A32">IFERROR(INDEX(apc[Discounts, memberships &amp; pre-payment agreements], MATCH(0,IF(ISBLANK(apc[Discounts, memberships &amp; pre-payment agreements]),1,COUNTIF($A$2:A31, apc[Discounts, memberships &amp; pre-payment agreements])), 0)),"")</f>
        <v/>
      </c>
      <c r="B32" s="72"/>
      <c r="C32" s="73"/>
      <c r="D32" s="74"/>
      <c r="E32" s="79" t="str">
        <f>IF($A32="","", COUNTIF(apc[Discounts, memberships &amp; pre-payment agreements], A32))</f>
        <v/>
      </c>
      <c r="F32" s="79" t="str">
        <f>IF($A32="","", SUMIF(apc[Discounts, memberships &amp; pre-payment agreements], $A32, apc[APC paid (£) including VAT if charged]))</f>
        <v/>
      </c>
      <c r="G32" s="79" t="str">
        <f>IF($A32="","", SUMIF(apc[Discounts, memberships &amp; pre-payment agreements], $A32, apc[Amount of APC charged to COAF grant (including VAT if charged) in £] ))</f>
        <v/>
      </c>
      <c r="H32" s="79" t="str">
        <f>IF($A32="","", SUMIF(apc[Discounts, memberships &amp; pre-payment agreements], $A32, apc[Amount of APC charged to RCUK OA fund (including VAT if charged) in £]))</f>
        <v/>
      </c>
      <c r="I32" s="80" t="str">
        <f t="shared" si="1"/>
        <v/>
      </c>
      <c r="J32" s="80" t="str">
        <f t="shared" si="2"/>
        <v/>
      </c>
      <c r="K32" s="79" t="str">
        <f t="shared" si="3"/>
        <v/>
      </c>
    </row>
    <row r="33" spans="1:11" ht="13" x14ac:dyDescent="0.3">
      <c r="A33" s="71" t="str">
        <f t="array" ref="A33">IFERROR(INDEX(apc[Discounts, memberships &amp; pre-payment agreements], MATCH(0,IF(ISBLANK(apc[Discounts, memberships &amp; pre-payment agreements]),1,COUNTIF($A$2:A32, apc[Discounts, memberships &amp; pre-payment agreements])), 0)),"")</f>
        <v/>
      </c>
      <c r="B33" s="72"/>
      <c r="C33" s="73"/>
      <c r="D33" s="74"/>
      <c r="E33" s="79" t="str">
        <f>IF($A33="","", COUNTIF(apc[Discounts, memberships &amp; pre-payment agreements], A33))</f>
        <v/>
      </c>
      <c r="F33" s="79" t="str">
        <f>IF($A33="","", SUMIF(apc[Discounts, memberships &amp; pre-payment agreements], $A33, apc[APC paid (£) including VAT if charged]))</f>
        <v/>
      </c>
      <c r="G33" s="79" t="str">
        <f>IF($A33="","", SUMIF(apc[Discounts, memberships &amp; pre-payment agreements], $A33, apc[Amount of APC charged to COAF grant (including VAT if charged) in £] ))</f>
        <v/>
      </c>
      <c r="H33" s="79" t="str">
        <f>IF($A33="","", SUMIF(apc[Discounts, memberships &amp; pre-payment agreements], $A33, apc[Amount of APC charged to RCUK OA fund (including VAT if charged) in £]))</f>
        <v/>
      </c>
      <c r="I33" s="80" t="str">
        <f t="shared" si="1"/>
        <v/>
      </c>
      <c r="J33" s="80" t="str">
        <f t="shared" si="2"/>
        <v/>
      </c>
      <c r="K33" s="79" t="str">
        <f t="shared" si="3"/>
        <v/>
      </c>
    </row>
    <row r="34" spans="1:11" ht="13" x14ac:dyDescent="0.3">
      <c r="A34" s="71" t="str">
        <f t="array" ref="A34">IFERROR(INDEX(apc[Discounts, memberships &amp; pre-payment agreements], MATCH(0,IF(ISBLANK(apc[Discounts, memberships &amp; pre-payment agreements]),1,COUNTIF($A$2:A33, apc[Discounts, memberships &amp; pre-payment agreements])), 0)),"")</f>
        <v/>
      </c>
      <c r="B34" s="72"/>
      <c r="C34" s="73"/>
      <c r="D34" s="74"/>
      <c r="E34" s="79" t="str">
        <f>IF($A34="","", COUNTIF(apc[Discounts, memberships &amp; pre-payment agreements], A34))</f>
        <v/>
      </c>
      <c r="F34" s="79" t="str">
        <f>IF($A34="","", SUMIF(apc[Discounts, memberships &amp; pre-payment agreements], $A34, apc[APC paid (£) including VAT if charged]))</f>
        <v/>
      </c>
      <c r="G34" s="79" t="str">
        <f>IF($A34="","", SUMIF(apc[Discounts, memberships &amp; pre-payment agreements], $A34, apc[Amount of APC charged to COAF grant (including VAT if charged) in £] ))</f>
        <v/>
      </c>
      <c r="H34" s="79" t="str">
        <f>IF($A34="","", SUMIF(apc[Discounts, memberships &amp; pre-payment agreements], $A34, apc[Amount of APC charged to RCUK OA fund (including VAT if charged) in £]))</f>
        <v/>
      </c>
      <c r="I34" s="80" t="str">
        <f t="shared" si="1"/>
        <v/>
      </c>
      <c r="J34" s="80" t="str">
        <f t="shared" si="2"/>
        <v/>
      </c>
      <c r="K34" s="79" t="str">
        <f t="shared" si="3"/>
        <v/>
      </c>
    </row>
    <row r="35" spans="1:11" ht="13" x14ac:dyDescent="0.3">
      <c r="A35" s="71" t="str">
        <f t="array" ref="A35">IFERROR(INDEX(apc[Discounts, memberships &amp; pre-payment agreements], MATCH(0,IF(ISBLANK(apc[Discounts, memberships &amp; pre-payment agreements]),1,COUNTIF($A$2:A34, apc[Discounts, memberships &amp; pre-payment agreements])), 0)),"")</f>
        <v/>
      </c>
      <c r="B35" s="72"/>
      <c r="C35" s="73"/>
      <c r="D35" s="74"/>
      <c r="E35" s="79" t="str">
        <f>IF($A35="","", COUNTIF(apc[Discounts, memberships &amp; pre-payment agreements], A35))</f>
        <v/>
      </c>
      <c r="F35" s="79" t="str">
        <f>IF($A35="","", SUMIF(apc[Discounts, memberships &amp; pre-payment agreements], $A35, apc[APC paid (£) including VAT if charged]))</f>
        <v/>
      </c>
      <c r="G35" s="79" t="str">
        <f>IF($A35="","", SUMIF(apc[Discounts, memberships &amp; pre-payment agreements], $A35, apc[Amount of APC charged to COAF grant (including VAT if charged) in £] ))</f>
        <v/>
      </c>
      <c r="H35" s="79" t="str">
        <f>IF($A35="","", SUMIF(apc[Discounts, memberships &amp; pre-payment agreements], $A35, apc[Amount of APC charged to RCUK OA fund (including VAT if charged) in £]))</f>
        <v/>
      </c>
      <c r="I35" s="80" t="str">
        <f t="shared" si="1"/>
        <v/>
      </c>
      <c r="J35" s="80" t="str">
        <f t="shared" si="2"/>
        <v/>
      </c>
      <c r="K35" s="79" t="str">
        <f t="shared" si="3"/>
        <v/>
      </c>
    </row>
    <row r="36" spans="1:11" ht="13" x14ac:dyDescent="0.3">
      <c r="A36" s="71" t="str">
        <f t="array" ref="A36">IFERROR(INDEX(apc[Discounts, memberships &amp; pre-payment agreements], MATCH(0,IF(ISBLANK(apc[Discounts, memberships &amp; pre-payment agreements]),1,COUNTIF($A$2:A35, apc[Discounts, memberships &amp; pre-payment agreements])), 0)),"")</f>
        <v/>
      </c>
      <c r="B36" s="72"/>
      <c r="C36" s="73"/>
      <c r="D36" s="74"/>
      <c r="E36" s="79" t="str">
        <f>IF($A36="","", COUNTIF(apc[Discounts, memberships &amp; pre-payment agreements], A36))</f>
        <v/>
      </c>
      <c r="F36" s="79" t="str">
        <f>IF($A36="","", SUMIF(apc[Discounts, memberships &amp; pre-payment agreements], $A36, apc[APC paid (£) including VAT if charged]))</f>
        <v/>
      </c>
      <c r="G36" s="79" t="str">
        <f>IF($A36="","", SUMIF(apc[Discounts, memberships &amp; pre-payment agreements], $A36, apc[Amount of APC charged to COAF grant (including VAT if charged) in £] ))</f>
        <v/>
      </c>
      <c r="H36" s="79" t="str">
        <f>IF($A36="","", SUMIF(apc[Discounts, memberships &amp; pre-payment agreements], $A36, apc[Amount of APC charged to RCUK OA fund (including VAT if charged) in £]))</f>
        <v/>
      </c>
      <c r="I36" s="80" t="str">
        <f t="shared" si="1"/>
        <v/>
      </c>
      <c r="J36" s="80" t="str">
        <f t="shared" si="2"/>
        <v/>
      </c>
      <c r="K36" s="79" t="str">
        <f t="shared" si="3"/>
        <v/>
      </c>
    </row>
    <row r="37" spans="1:11" ht="13" x14ac:dyDescent="0.3">
      <c r="A37" s="71" t="str">
        <f t="array" ref="A37">IFERROR(INDEX(apc[Discounts, memberships &amp; pre-payment agreements], MATCH(0,IF(ISBLANK(apc[Discounts, memberships &amp; pre-payment agreements]),1,COUNTIF($A$2:A36, apc[Discounts, memberships &amp; pre-payment agreements])), 0)),"")</f>
        <v/>
      </c>
      <c r="B37" s="72"/>
      <c r="C37" s="73"/>
      <c r="D37" s="74"/>
      <c r="E37" s="79" t="str">
        <f>IF($A37="","", COUNTIF(apc[Discounts, memberships &amp; pre-payment agreements], A37))</f>
        <v/>
      </c>
      <c r="F37" s="79" t="str">
        <f>IF($A37="","", SUMIF(apc[Discounts, memberships &amp; pre-payment agreements], $A37, apc[APC paid (£) including VAT if charged]))</f>
        <v/>
      </c>
      <c r="G37" s="79" t="str">
        <f>IF($A37="","", SUMIF(apc[Discounts, memberships &amp; pre-payment agreements], $A37, apc[Amount of APC charged to COAF grant (including VAT if charged) in £] ))</f>
        <v/>
      </c>
      <c r="H37" s="79" t="str">
        <f>IF($A37="","", SUMIF(apc[Discounts, memberships &amp; pre-payment agreements], $A37, apc[Amount of APC charged to RCUK OA fund (including VAT if charged) in £]))</f>
        <v/>
      </c>
      <c r="I37" s="80" t="str">
        <f t="shared" si="1"/>
        <v/>
      </c>
      <c r="J37" s="80" t="str">
        <f t="shared" si="2"/>
        <v/>
      </c>
      <c r="K37" s="79" t="str">
        <f t="shared" si="3"/>
        <v/>
      </c>
    </row>
    <row r="38" spans="1:11" ht="13" x14ac:dyDescent="0.3">
      <c r="A38" s="71" t="str">
        <f t="array" ref="A38">IFERROR(INDEX(apc[Discounts, memberships &amp; pre-payment agreements], MATCH(0,IF(ISBLANK(apc[Discounts, memberships &amp; pre-payment agreements]),1,COUNTIF($A$2:A37, apc[Discounts, memberships &amp; pre-payment agreements])), 0)),"")</f>
        <v/>
      </c>
      <c r="B38" s="72"/>
      <c r="C38" s="73"/>
      <c r="D38" s="74"/>
      <c r="E38" s="79" t="str">
        <f>IF($A38="","", COUNTIF(apc[Discounts, memberships &amp; pre-payment agreements], A38))</f>
        <v/>
      </c>
      <c r="F38" s="79" t="str">
        <f>IF($A38="","", SUMIF(apc[Discounts, memberships &amp; pre-payment agreements], $A38, apc[APC paid (£) including VAT if charged]))</f>
        <v/>
      </c>
      <c r="G38" s="79" t="str">
        <f>IF($A38="","", SUMIF(apc[Discounts, memberships &amp; pre-payment agreements], $A38, apc[Amount of APC charged to COAF grant (including VAT if charged) in £] ))</f>
        <v/>
      </c>
      <c r="H38" s="79" t="str">
        <f>IF($A38="","", SUMIF(apc[Discounts, memberships &amp; pre-payment agreements], $A38, apc[Amount of APC charged to RCUK OA fund (including VAT if charged) in £]))</f>
        <v/>
      </c>
      <c r="I38" s="80" t="str">
        <f t="shared" si="1"/>
        <v/>
      </c>
      <c r="J38" s="80" t="str">
        <f t="shared" si="2"/>
        <v/>
      </c>
      <c r="K38" s="79" t="str">
        <f t="shared" si="3"/>
        <v/>
      </c>
    </row>
    <row r="39" spans="1:11" ht="13" x14ac:dyDescent="0.3">
      <c r="A39" s="71" t="str">
        <f t="array" ref="A39">IFERROR(INDEX(apc[Discounts, memberships &amp; pre-payment agreements], MATCH(0,IF(ISBLANK(apc[Discounts, memberships &amp; pre-payment agreements]),1,COUNTIF($A$2:A38, apc[Discounts, memberships &amp; pre-payment agreements])), 0)),"")</f>
        <v/>
      </c>
      <c r="B39" s="72"/>
      <c r="C39" s="73"/>
      <c r="D39" s="74"/>
      <c r="E39" s="79" t="str">
        <f>IF($A39="","", COUNTIF(apc[Discounts, memberships &amp; pre-payment agreements], A39))</f>
        <v/>
      </c>
      <c r="F39" s="79" t="str">
        <f>IF($A39="","", SUMIF(apc[Discounts, memberships &amp; pre-payment agreements], $A39, apc[APC paid (£) including VAT if charged]))</f>
        <v/>
      </c>
      <c r="G39" s="79" t="str">
        <f>IF($A39="","", SUMIF(apc[Discounts, memberships &amp; pre-payment agreements], $A39, apc[Amount of APC charged to COAF grant (including VAT if charged) in £] ))</f>
        <v/>
      </c>
      <c r="H39" s="79" t="str">
        <f>IF($A39="","", SUMIF(apc[Discounts, memberships &amp; pre-payment agreements], $A39, apc[Amount of APC charged to RCUK OA fund (including VAT if charged) in £]))</f>
        <v/>
      </c>
      <c r="I39" s="80" t="str">
        <f t="shared" si="1"/>
        <v/>
      </c>
      <c r="J39" s="80" t="str">
        <f t="shared" si="2"/>
        <v/>
      </c>
      <c r="K39" s="79" t="str">
        <f t="shared" si="3"/>
        <v/>
      </c>
    </row>
    <row r="40" spans="1:11" ht="13" x14ac:dyDescent="0.3">
      <c r="A40" s="71" t="str">
        <f t="array" ref="A40">IFERROR(INDEX(apc[Discounts, memberships &amp; pre-payment agreements], MATCH(0,IF(ISBLANK(apc[Discounts, memberships &amp; pre-payment agreements]),1,COUNTIF($A$2:A39, apc[Discounts, memberships &amp; pre-payment agreements])), 0)),"")</f>
        <v/>
      </c>
      <c r="B40" s="72"/>
      <c r="C40" s="73"/>
      <c r="D40" s="74"/>
      <c r="E40" s="79" t="str">
        <f>IF($A40="","", COUNTIF(apc[Discounts, memberships &amp; pre-payment agreements], A40))</f>
        <v/>
      </c>
      <c r="F40" s="79" t="str">
        <f>IF($A40="","", SUMIF(apc[Discounts, memberships &amp; pre-payment agreements], $A40, apc[APC paid (£) including VAT if charged]))</f>
        <v/>
      </c>
      <c r="G40" s="79" t="str">
        <f>IF($A40="","", SUMIF(apc[Discounts, memberships &amp; pre-payment agreements], $A40, apc[Amount of APC charged to COAF grant (including VAT if charged) in £] ))</f>
        <v/>
      </c>
      <c r="H40" s="79" t="str">
        <f>IF($A40="","", SUMIF(apc[Discounts, memberships &amp; pre-payment agreements], $A40, apc[Amount of APC charged to RCUK OA fund (including VAT if charged) in £]))</f>
        <v/>
      </c>
      <c r="I40" s="80" t="str">
        <f t="shared" si="1"/>
        <v/>
      </c>
      <c r="J40" s="80" t="str">
        <f t="shared" si="2"/>
        <v/>
      </c>
      <c r="K40" s="79" t="str">
        <f t="shared" si="3"/>
        <v/>
      </c>
    </row>
    <row r="41" spans="1:11" ht="13" x14ac:dyDescent="0.3">
      <c r="A41" s="71" t="str">
        <f t="array" ref="A41">IFERROR(INDEX(apc[Discounts, memberships &amp; pre-payment agreements], MATCH(0,IF(ISBLANK(apc[Discounts, memberships &amp; pre-payment agreements]),1,COUNTIF($A$2:A40, apc[Discounts, memberships &amp; pre-payment agreements])), 0)),"")</f>
        <v/>
      </c>
      <c r="B41" s="72"/>
      <c r="C41" s="73"/>
      <c r="D41" s="74"/>
      <c r="E41" s="79" t="str">
        <f>IF($A41="","", COUNTIF(apc[Discounts, memberships &amp; pre-payment agreements], A41))</f>
        <v/>
      </c>
      <c r="F41" s="79" t="str">
        <f>IF($A41="","", SUMIF(apc[Discounts, memberships &amp; pre-payment agreements], $A41, apc[APC paid (£) including VAT if charged]))</f>
        <v/>
      </c>
      <c r="G41" s="79" t="str">
        <f>IF($A41="","", SUMIF(apc[Discounts, memberships &amp; pre-payment agreements], $A41, apc[Amount of APC charged to COAF grant (including VAT if charged) in £] ))</f>
        <v/>
      </c>
      <c r="H41" s="79" t="str">
        <f>IF($A41="","", SUMIF(apc[Discounts, memberships &amp; pre-payment agreements], $A41, apc[Amount of APC charged to RCUK OA fund (including VAT if charged) in £]))</f>
        <v/>
      </c>
      <c r="I41" s="80" t="str">
        <f t="shared" si="1"/>
        <v/>
      </c>
      <c r="J41" s="80" t="str">
        <f t="shared" si="2"/>
        <v/>
      </c>
      <c r="K41" s="79" t="str">
        <f t="shared" si="3"/>
        <v/>
      </c>
    </row>
    <row r="42" spans="1:11" ht="13" x14ac:dyDescent="0.3">
      <c r="A42" s="71" t="str">
        <f t="array" ref="A42">IFERROR(INDEX(apc[Discounts, memberships &amp; pre-payment agreements], MATCH(0,IF(ISBLANK(apc[Discounts, memberships &amp; pre-payment agreements]),1,COUNTIF($A$2:A41, apc[Discounts, memberships &amp; pre-payment agreements])), 0)),"")</f>
        <v/>
      </c>
      <c r="B42" s="72"/>
      <c r="C42" s="73"/>
      <c r="D42" s="74"/>
      <c r="E42" s="79" t="str">
        <f>IF($A42="","", COUNTIF(apc[Discounts, memberships &amp; pre-payment agreements], A42))</f>
        <v/>
      </c>
      <c r="F42" s="79" t="str">
        <f>IF($A42="","", SUMIF(apc[Discounts, memberships &amp; pre-payment agreements], $A42, apc[APC paid (£) including VAT if charged]))</f>
        <v/>
      </c>
      <c r="G42" s="79" t="str">
        <f>IF($A42="","", SUMIF(apc[Discounts, memberships &amp; pre-payment agreements], $A42, apc[Amount of APC charged to COAF grant (including VAT if charged) in £] ))</f>
        <v/>
      </c>
      <c r="H42" s="79" t="str">
        <f>IF($A42="","", SUMIF(apc[Discounts, memberships &amp; pre-payment agreements], $A42, apc[Amount of APC charged to RCUK OA fund (including VAT if charged) in £]))</f>
        <v/>
      </c>
      <c r="I42" s="80" t="str">
        <f t="shared" si="1"/>
        <v/>
      </c>
      <c r="J42" s="80" t="str">
        <f t="shared" si="2"/>
        <v/>
      </c>
      <c r="K42" s="79" t="str">
        <f t="shared" si="3"/>
        <v/>
      </c>
    </row>
    <row r="43" spans="1:11" ht="13" x14ac:dyDescent="0.3">
      <c r="A43" s="71" t="str">
        <f t="array" ref="A43">IFERROR(INDEX(apc[Discounts, memberships &amp; pre-payment agreements], MATCH(0,IF(ISBLANK(apc[Discounts, memberships &amp; pre-payment agreements]),1,COUNTIF($A$2:A42, apc[Discounts, memberships &amp; pre-payment agreements])), 0)),"")</f>
        <v/>
      </c>
      <c r="B43" s="72"/>
      <c r="C43" s="73"/>
      <c r="D43" s="74"/>
      <c r="E43" s="79" t="str">
        <f>IF($A43="","", COUNTIF(apc[Discounts, memberships &amp; pre-payment agreements], A43))</f>
        <v/>
      </c>
      <c r="F43" s="79" t="str">
        <f>IF($A43="","", SUMIF(apc[Discounts, memberships &amp; pre-payment agreements], $A43, apc[APC paid (£) including VAT if charged]))</f>
        <v/>
      </c>
      <c r="G43" s="79" t="str">
        <f>IF($A43="","", SUMIF(apc[Discounts, memberships &amp; pre-payment agreements], $A43, apc[Amount of APC charged to COAF grant (including VAT if charged) in £] ))</f>
        <v/>
      </c>
      <c r="H43" s="79" t="str">
        <f>IF($A43="","", SUMIF(apc[Discounts, memberships &amp; pre-payment agreements], $A43, apc[Amount of APC charged to RCUK OA fund (including VAT if charged) in £]))</f>
        <v/>
      </c>
      <c r="I43" s="80" t="str">
        <f t="shared" si="1"/>
        <v/>
      </c>
      <c r="J43" s="80" t="str">
        <f t="shared" si="2"/>
        <v/>
      </c>
      <c r="K43" s="79" t="str">
        <f t="shared" si="3"/>
        <v/>
      </c>
    </row>
    <row r="44" spans="1:11" ht="13" x14ac:dyDescent="0.3">
      <c r="A44" s="71" t="str">
        <f t="array" ref="A44">IFERROR(INDEX(apc[Discounts, memberships &amp; pre-payment agreements], MATCH(0,IF(ISBLANK(apc[Discounts, memberships &amp; pre-payment agreements]),1,COUNTIF($A$2:A43, apc[Discounts, memberships &amp; pre-payment agreements])), 0)),"")</f>
        <v/>
      </c>
      <c r="B44" s="72"/>
      <c r="C44" s="73"/>
      <c r="D44" s="74"/>
      <c r="E44" s="79" t="str">
        <f>IF($A44="","", COUNTIF(apc[Discounts, memberships &amp; pre-payment agreements], A44))</f>
        <v/>
      </c>
      <c r="F44" s="79" t="str">
        <f>IF($A44="","", SUMIF(apc[Discounts, memberships &amp; pre-payment agreements], $A44, apc[APC paid (£) including VAT if charged]))</f>
        <v/>
      </c>
      <c r="G44" s="79" t="str">
        <f>IF($A44="","", SUMIF(apc[Discounts, memberships &amp; pre-payment agreements], $A44, apc[Amount of APC charged to COAF grant (including VAT if charged) in £] ))</f>
        <v/>
      </c>
      <c r="H44" s="79" t="str">
        <f>IF($A44="","", SUMIF(apc[Discounts, memberships &amp; pre-payment agreements], $A44, apc[Amount of APC charged to RCUK OA fund (including VAT if charged) in £]))</f>
        <v/>
      </c>
      <c r="I44" s="80" t="str">
        <f t="shared" si="1"/>
        <v/>
      </c>
      <c r="J44" s="80" t="str">
        <f t="shared" si="2"/>
        <v/>
      </c>
      <c r="K44" s="79" t="str">
        <f t="shared" si="3"/>
        <v/>
      </c>
    </row>
    <row r="45" spans="1:11" ht="13" x14ac:dyDescent="0.3">
      <c r="A45" s="71" t="str">
        <f t="array" ref="A45">IFERROR(INDEX(apc[Discounts, memberships &amp; pre-payment agreements], MATCH(0,IF(ISBLANK(apc[Discounts, memberships &amp; pre-payment agreements]),1,COUNTIF($A$2:A44, apc[Discounts, memberships &amp; pre-payment agreements])), 0)),"")</f>
        <v/>
      </c>
      <c r="B45" s="72"/>
      <c r="C45" s="73"/>
      <c r="D45" s="74"/>
      <c r="E45" s="79" t="str">
        <f>IF($A45="","", COUNTIF(apc[Discounts, memberships &amp; pre-payment agreements], A45))</f>
        <v/>
      </c>
      <c r="F45" s="79" t="str">
        <f>IF($A45="","", SUMIF(apc[Discounts, memberships &amp; pre-payment agreements], $A45, apc[APC paid (£) including VAT if charged]))</f>
        <v/>
      </c>
      <c r="G45" s="79" t="str">
        <f>IF($A45="","", SUMIF(apc[Discounts, memberships &amp; pre-payment agreements], $A45, apc[Amount of APC charged to COAF grant (including VAT if charged) in £] ))</f>
        <v/>
      </c>
      <c r="H45" s="79" t="str">
        <f>IF($A45="","", SUMIF(apc[Discounts, memberships &amp; pre-payment agreements], $A45, apc[Amount of APC charged to RCUK OA fund (including VAT if charged) in £]))</f>
        <v/>
      </c>
      <c r="I45" s="80" t="str">
        <f t="shared" si="1"/>
        <v/>
      </c>
      <c r="J45" s="80" t="str">
        <f t="shared" si="2"/>
        <v/>
      </c>
      <c r="K45" s="79" t="str">
        <f t="shared" si="3"/>
        <v/>
      </c>
    </row>
    <row r="46" spans="1:11" ht="13" x14ac:dyDescent="0.3">
      <c r="A46" s="71" t="str">
        <f t="array" ref="A46">IFERROR(INDEX(apc[Discounts, memberships &amp; pre-payment agreements], MATCH(0,IF(ISBLANK(apc[Discounts, memberships &amp; pre-payment agreements]),1,COUNTIF($A$2:A45, apc[Discounts, memberships &amp; pre-payment agreements])), 0)),"")</f>
        <v/>
      </c>
      <c r="B46" s="72"/>
      <c r="C46" s="73"/>
      <c r="D46" s="74"/>
      <c r="E46" s="79" t="str">
        <f>IF($A46="","", COUNTIF(apc[Discounts, memberships &amp; pre-payment agreements], A46))</f>
        <v/>
      </c>
      <c r="F46" s="79" t="str">
        <f>IF($A46="","", SUMIF(apc[Discounts, memberships &amp; pre-payment agreements], $A46, apc[APC paid (£) including VAT if charged]))</f>
        <v/>
      </c>
      <c r="G46" s="79" t="str">
        <f>IF($A46="","", SUMIF(apc[Discounts, memberships &amp; pre-payment agreements], $A46, apc[Amount of APC charged to COAF grant (including VAT if charged) in £] ))</f>
        <v/>
      </c>
      <c r="H46" s="79" t="str">
        <f>IF($A46="","", SUMIF(apc[Discounts, memberships &amp; pre-payment agreements], $A46, apc[Amount of APC charged to RCUK OA fund (including VAT if charged) in £]))</f>
        <v/>
      </c>
      <c r="I46" s="80" t="str">
        <f t="shared" si="1"/>
        <v/>
      </c>
      <c r="J46" s="80" t="str">
        <f t="shared" si="2"/>
        <v/>
      </c>
      <c r="K46" s="79" t="str">
        <f t="shared" si="3"/>
        <v/>
      </c>
    </row>
    <row r="47" spans="1:11" ht="13" x14ac:dyDescent="0.3">
      <c r="A47" s="71" t="str">
        <f t="array" ref="A47">IFERROR(INDEX(apc[Discounts, memberships &amp; pre-payment agreements], MATCH(0,IF(ISBLANK(apc[Discounts, memberships &amp; pre-payment agreements]),1,COUNTIF($A$2:A46, apc[Discounts, memberships &amp; pre-payment agreements])), 0)),"")</f>
        <v/>
      </c>
      <c r="B47" s="72"/>
      <c r="C47" s="73"/>
      <c r="D47" s="74"/>
      <c r="E47" s="79" t="str">
        <f>IF($A47="","", COUNTIF(apc[Discounts, memberships &amp; pre-payment agreements], A47))</f>
        <v/>
      </c>
      <c r="F47" s="79" t="str">
        <f>IF($A47="","", SUMIF(apc[Discounts, memberships &amp; pre-payment agreements], $A47, apc[APC paid (£) including VAT if charged]))</f>
        <v/>
      </c>
      <c r="G47" s="79" t="str">
        <f>IF($A47="","", SUMIF(apc[Discounts, memberships &amp; pre-payment agreements], $A47, apc[Amount of APC charged to COAF grant (including VAT if charged) in £] ))</f>
        <v/>
      </c>
      <c r="H47" s="79" t="str">
        <f>IF($A47="","", SUMIF(apc[Discounts, memberships &amp; pre-payment agreements], $A47, apc[Amount of APC charged to RCUK OA fund (including VAT if charged) in £]))</f>
        <v/>
      </c>
      <c r="I47" s="80" t="str">
        <f t="shared" si="1"/>
        <v/>
      </c>
      <c r="J47" s="80" t="str">
        <f t="shared" si="2"/>
        <v/>
      </c>
      <c r="K47" s="79" t="str">
        <f t="shared" si="3"/>
        <v/>
      </c>
    </row>
    <row r="48" spans="1:11" ht="13" x14ac:dyDescent="0.3">
      <c r="A48" s="71" t="str">
        <f t="array" ref="A48">IFERROR(INDEX(apc[Discounts, memberships &amp; pre-payment agreements], MATCH(0,IF(ISBLANK(apc[Discounts, memberships &amp; pre-payment agreements]),1,COUNTIF($A$2:A47, apc[Discounts, memberships &amp; pre-payment agreements])), 0)),"")</f>
        <v/>
      </c>
      <c r="B48" s="72"/>
      <c r="C48" s="73"/>
      <c r="D48" s="74"/>
      <c r="E48" s="79" t="str">
        <f>IF($A48="","", COUNTIF(apc[Discounts, memberships &amp; pre-payment agreements], A48))</f>
        <v/>
      </c>
      <c r="F48" s="79" t="str">
        <f>IF($A48="","", SUMIF(apc[Discounts, memberships &amp; pre-payment agreements], $A48, apc[APC paid (£) including VAT if charged]))</f>
        <v/>
      </c>
      <c r="G48" s="79" t="str">
        <f>IF($A48="","", SUMIF(apc[Discounts, memberships &amp; pre-payment agreements], $A48, apc[Amount of APC charged to COAF grant (including VAT if charged) in £] ))</f>
        <v/>
      </c>
      <c r="H48" s="79" t="str">
        <f>IF($A48="","", SUMIF(apc[Discounts, memberships &amp; pre-payment agreements], $A48, apc[Amount of APC charged to RCUK OA fund (including VAT if charged) in £]))</f>
        <v/>
      </c>
      <c r="I48" s="80" t="str">
        <f t="shared" si="1"/>
        <v/>
      </c>
      <c r="J48" s="80" t="str">
        <f t="shared" si="2"/>
        <v/>
      </c>
      <c r="K48" s="79" t="str">
        <f t="shared" si="3"/>
        <v/>
      </c>
    </row>
    <row r="49" spans="1:11" ht="13" x14ac:dyDescent="0.3">
      <c r="A49" s="71" t="str">
        <f t="array" ref="A49">IFERROR(INDEX(apc[Discounts, memberships &amp; pre-payment agreements], MATCH(0,IF(ISBLANK(apc[Discounts, memberships &amp; pre-payment agreements]),1,COUNTIF($A$2:A48, apc[Discounts, memberships &amp; pre-payment agreements])), 0)),"")</f>
        <v/>
      </c>
      <c r="B49" s="72"/>
      <c r="C49" s="73"/>
      <c r="D49" s="74"/>
      <c r="E49" s="79" t="str">
        <f>IF($A49="","", COUNTIF(apc[Discounts, memberships &amp; pre-payment agreements], A49))</f>
        <v/>
      </c>
      <c r="F49" s="79" t="str">
        <f>IF($A49="","", SUMIF(apc[Discounts, memberships &amp; pre-payment agreements], $A49, apc[APC paid (£) including VAT if charged]))</f>
        <v/>
      </c>
      <c r="G49" s="79" t="str">
        <f>IF($A49="","", SUMIF(apc[Discounts, memberships &amp; pre-payment agreements], $A49, apc[Amount of APC charged to COAF grant (including VAT if charged) in £] ))</f>
        <v/>
      </c>
      <c r="H49" s="79" t="str">
        <f>IF($A49="","", SUMIF(apc[Discounts, memberships &amp; pre-payment agreements], $A49, apc[Amount of APC charged to RCUK OA fund (including VAT if charged) in £]))</f>
        <v/>
      </c>
      <c r="I49" s="80" t="str">
        <f t="shared" si="1"/>
        <v/>
      </c>
      <c r="J49" s="80" t="str">
        <f t="shared" si="2"/>
        <v/>
      </c>
      <c r="K49" s="79" t="str">
        <f t="shared" si="3"/>
        <v/>
      </c>
    </row>
    <row r="50" spans="1:11" ht="13.5" thickBot="1" x14ac:dyDescent="0.35">
      <c r="A50" s="71" t="str">
        <f t="array" ref="A50">IFERROR(INDEX(apc[Discounts, memberships &amp; pre-payment agreements], MATCH(0,IF(ISBLANK(apc[Discounts, memberships &amp; pre-payment agreements]),1,COUNTIF($A$2:A49, apc[Discounts, memberships &amp; pre-payment agreements])), 0)),"")</f>
        <v/>
      </c>
      <c r="B50" s="112"/>
      <c r="C50" s="113"/>
      <c r="D50" s="114"/>
      <c r="E50" s="79" t="str">
        <f>IF($A50="","", COUNTIF(apc[Discounts, memberships &amp; pre-payment agreements], A50))</f>
        <v/>
      </c>
      <c r="F50" s="79" t="str">
        <f>IF($A50="","", SUMIF(apc[Discounts, memberships &amp; pre-payment agreements], $A50, apc[APC paid (£) including VAT if charged]))</f>
        <v/>
      </c>
      <c r="G50" s="79" t="str">
        <f>IF($A50="","", SUMIF(apc[Discounts, memberships &amp; pre-payment agreements], $A50, apc[Amount of APC charged to COAF grant (including VAT if charged) in £] ))</f>
        <v/>
      </c>
      <c r="H50" s="79" t="str">
        <f>IF($A50="","", SUMIF(apc[Discounts, memberships &amp; pre-payment agreements], $A50, apc[Amount of APC charged to RCUK OA fund (including VAT if charged) in £]))</f>
        <v/>
      </c>
      <c r="I50" s="80" t="str">
        <f t="shared" si="1"/>
        <v/>
      </c>
      <c r="J50" s="80" t="str">
        <f t="shared" si="2"/>
        <v/>
      </c>
      <c r="K50" s="79" t="str">
        <f t="shared" si="3"/>
        <v/>
      </c>
    </row>
    <row r="51" spans="1:11" ht="13" x14ac:dyDescent="0.3">
      <c r="A51" s="71"/>
    </row>
    <row r="52" spans="1:11" ht="13" x14ac:dyDescent="0.3">
      <c r="A52" s="71"/>
    </row>
    <row r="53" spans="1:11" ht="13" x14ac:dyDescent="0.3">
      <c r="A53" s="71"/>
    </row>
    <row r="54" spans="1:11" ht="13" x14ac:dyDescent="0.3">
      <c r="A54" s="71"/>
    </row>
    <row r="55" spans="1:11" ht="13" x14ac:dyDescent="0.3">
      <c r="A55" s="71"/>
    </row>
    <row r="56" spans="1:11" ht="13" x14ac:dyDescent="0.3">
      <c r="A56" s="71"/>
    </row>
    <row r="57" spans="1:11" ht="13" x14ac:dyDescent="0.3">
      <c r="A57" s="71"/>
    </row>
    <row r="58" spans="1:11" ht="13" x14ac:dyDescent="0.3">
      <c r="A58" s="71"/>
    </row>
    <row r="59" spans="1:11" ht="13" x14ac:dyDescent="0.3">
      <c r="A59" s="71"/>
    </row>
    <row r="60" spans="1:11" ht="13" x14ac:dyDescent="0.3">
      <c r="A60" s="71"/>
    </row>
    <row r="61" spans="1:11" ht="13" x14ac:dyDescent="0.3">
      <c r="A61" s="71"/>
    </row>
    <row r="62" spans="1:11" ht="13" x14ac:dyDescent="0.3">
      <c r="A62" s="71"/>
    </row>
    <row r="63" spans="1:11" ht="13" x14ac:dyDescent="0.3">
      <c r="A63" s="71"/>
    </row>
    <row r="64" spans="1:11" ht="13" x14ac:dyDescent="0.3">
      <c r="A64" s="71"/>
    </row>
    <row r="65" spans="1:1" ht="13" x14ac:dyDescent="0.3">
      <c r="A65" s="71"/>
    </row>
    <row r="66" spans="1:1" ht="13" x14ac:dyDescent="0.3">
      <c r="A66" s="71"/>
    </row>
    <row r="67" spans="1:1" ht="13" x14ac:dyDescent="0.3">
      <c r="A67" s="71"/>
    </row>
    <row r="68" spans="1:1" ht="13" x14ac:dyDescent="0.3">
      <c r="A68" s="71"/>
    </row>
    <row r="69" spans="1:1" ht="13" x14ac:dyDescent="0.3">
      <c r="A69" s="71"/>
    </row>
    <row r="70" spans="1:1" ht="13" x14ac:dyDescent="0.3">
      <c r="A70" s="71"/>
    </row>
    <row r="71" spans="1:1" ht="13" x14ac:dyDescent="0.3">
      <c r="A71" s="71"/>
    </row>
    <row r="72" spans="1:1" ht="13" x14ac:dyDescent="0.3">
      <c r="A72" s="71"/>
    </row>
    <row r="73" spans="1:1" ht="13" x14ac:dyDescent="0.3">
      <c r="A73" s="71"/>
    </row>
    <row r="74" spans="1:1" ht="13" x14ac:dyDescent="0.3">
      <c r="A74" s="71"/>
    </row>
    <row r="75" spans="1:1" ht="13" x14ac:dyDescent="0.3">
      <c r="A75" s="71"/>
    </row>
    <row r="76" spans="1:1" ht="13" x14ac:dyDescent="0.3">
      <c r="A76" s="71"/>
    </row>
    <row r="77" spans="1:1" ht="13" x14ac:dyDescent="0.3">
      <c r="A77" s="71"/>
    </row>
    <row r="78" spans="1:1" ht="13" x14ac:dyDescent="0.3">
      <c r="A78" s="71"/>
    </row>
    <row r="79" spans="1:1" ht="13" x14ac:dyDescent="0.3">
      <c r="A79" s="71"/>
    </row>
    <row r="80" spans="1:1" ht="13" x14ac:dyDescent="0.3">
      <c r="A80" s="71"/>
    </row>
    <row r="81" spans="1:1" ht="13" x14ac:dyDescent="0.3">
      <c r="A81" s="71"/>
    </row>
    <row r="82" spans="1:1" ht="13" x14ac:dyDescent="0.3">
      <c r="A82" s="71"/>
    </row>
    <row r="83" spans="1:1" ht="13" x14ac:dyDescent="0.3">
      <c r="A83" s="71"/>
    </row>
    <row r="84" spans="1:1" ht="13" x14ac:dyDescent="0.3">
      <c r="A84" s="71"/>
    </row>
    <row r="85" spans="1:1" ht="13" x14ac:dyDescent="0.3">
      <c r="A85" s="71"/>
    </row>
    <row r="86" spans="1:1" ht="13" x14ac:dyDescent="0.3">
      <c r="A86" s="71"/>
    </row>
    <row r="87" spans="1:1" ht="13" x14ac:dyDescent="0.3">
      <c r="A87" s="71"/>
    </row>
    <row r="88" spans="1:1" ht="13" x14ac:dyDescent="0.3">
      <c r="A88" s="71"/>
    </row>
    <row r="89" spans="1:1" ht="13" x14ac:dyDescent="0.3">
      <c r="A89" s="71"/>
    </row>
    <row r="90" spans="1:1" ht="13" x14ac:dyDescent="0.3">
      <c r="A90" s="71"/>
    </row>
    <row r="91" spans="1:1" ht="13" x14ac:dyDescent="0.3">
      <c r="A91" s="71"/>
    </row>
    <row r="92" spans="1:1" ht="13" x14ac:dyDescent="0.3">
      <c r="A92" s="71"/>
    </row>
    <row r="93" spans="1:1" ht="13" x14ac:dyDescent="0.3">
      <c r="A93" s="71"/>
    </row>
    <row r="94" spans="1:1" ht="13" x14ac:dyDescent="0.3">
      <c r="A94" s="71"/>
    </row>
    <row r="95" spans="1:1" ht="13" x14ac:dyDescent="0.3">
      <c r="A95" s="71"/>
    </row>
    <row r="96" spans="1:1" ht="13" x14ac:dyDescent="0.3">
      <c r="A96" s="71"/>
    </row>
    <row r="97" spans="1:1" ht="13" x14ac:dyDescent="0.3">
      <c r="A97" s="71"/>
    </row>
    <row r="98" spans="1:1" ht="13" x14ac:dyDescent="0.3">
      <c r="A98" s="71"/>
    </row>
    <row r="99" spans="1:1" ht="13" x14ac:dyDescent="0.3">
      <c r="A99" s="71"/>
    </row>
    <row r="100" spans="1:1" ht="13" x14ac:dyDescent="0.3">
      <c r="A100" s="71"/>
    </row>
    <row r="101" spans="1:1" ht="13" x14ac:dyDescent="0.3">
      <c r="A101" s="71"/>
    </row>
    <row r="102" spans="1:1" ht="13" x14ac:dyDescent="0.3">
      <c r="A102" s="71"/>
    </row>
    <row r="103" spans="1:1" ht="13" x14ac:dyDescent="0.3">
      <c r="A103" s="71"/>
    </row>
    <row r="104" spans="1:1" ht="13" x14ac:dyDescent="0.3">
      <c r="A104" s="71"/>
    </row>
    <row r="105" spans="1:1" ht="13" x14ac:dyDescent="0.3">
      <c r="A105" s="71"/>
    </row>
    <row r="106" spans="1:1" ht="13" x14ac:dyDescent="0.3">
      <c r="A106" s="71"/>
    </row>
    <row r="107" spans="1:1" ht="13" x14ac:dyDescent="0.3">
      <c r="A107" s="71"/>
    </row>
    <row r="108" spans="1:1" ht="13" x14ac:dyDescent="0.3">
      <c r="A108" s="71"/>
    </row>
    <row r="109" spans="1:1" ht="13" x14ac:dyDescent="0.3">
      <c r="A109" s="71"/>
    </row>
    <row r="110" spans="1:1" ht="13" x14ac:dyDescent="0.3">
      <c r="A110" s="71"/>
    </row>
    <row r="111" spans="1:1" ht="13" x14ac:dyDescent="0.3">
      <c r="A111" s="71"/>
    </row>
    <row r="112" spans="1:1" ht="13" x14ac:dyDescent="0.3">
      <c r="A112" s="71"/>
    </row>
    <row r="113" spans="1:1" ht="13" x14ac:dyDescent="0.3">
      <c r="A113" s="71"/>
    </row>
    <row r="114" spans="1:1" ht="13" x14ac:dyDescent="0.3">
      <c r="A114" s="71"/>
    </row>
    <row r="115" spans="1:1" ht="13" x14ac:dyDescent="0.3">
      <c r="A115" s="71"/>
    </row>
    <row r="116" spans="1:1" ht="13" x14ac:dyDescent="0.3">
      <c r="A116" s="71"/>
    </row>
    <row r="117" spans="1:1" ht="13" x14ac:dyDescent="0.3">
      <c r="A117" s="71"/>
    </row>
    <row r="118" spans="1:1" ht="13" x14ac:dyDescent="0.3">
      <c r="A118" s="71"/>
    </row>
    <row r="119" spans="1:1" ht="13" x14ac:dyDescent="0.3">
      <c r="A119" s="71"/>
    </row>
    <row r="120" spans="1:1" ht="13" x14ac:dyDescent="0.3">
      <c r="A120" s="71"/>
    </row>
    <row r="121" spans="1:1" ht="13" x14ac:dyDescent="0.3">
      <c r="A121" s="71"/>
    </row>
    <row r="122" spans="1:1" ht="13" x14ac:dyDescent="0.3">
      <c r="A122" s="71"/>
    </row>
    <row r="123" spans="1:1" ht="13" x14ac:dyDescent="0.3">
      <c r="A123" s="71"/>
    </row>
    <row r="124" spans="1:1" ht="13" x14ac:dyDescent="0.3">
      <c r="A124" s="71"/>
    </row>
    <row r="125" spans="1:1" ht="13" x14ac:dyDescent="0.3">
      <c r="A125" s="71"/>
    </row>
    <row r="126" spans="1:1" ht="13" x14ac:dyDescent="0.3">
      <c r="A126" s="71"/>
    </row>
    <row r="127" spans="1:1" ht="13" x14ac:dyDescent="0.3">
      <c r="A127" s="71"/>
    </row>
    <row r="128" spans="1:1" ht="13" x14ac:dyDescent="0.3">
      <c r="A128" s="71"/>
    </row>
    <row r="129" spans="1:1" ht="13" x14ac:dyDescent="0.3">
      <c r="A129" s="71"/>
    </row>
    <row r="130" spans="1:1" ht="13" x14ac:dyDescent="0.3">
      <c r="A130" s="71"/>
    </row>
    <row r="131" spans="1:1" ht="13" x14ac:dyDescent="0.3">
      <c r="A131" s="71"/>
    </row>
    <row r="132" spans="1:1" ht="13" x14ac:dyDescent="0.3">
      <c r="A132" s="71"/>
    </row>
    <row r="133" spans="1:1" ht="13" x14ac:dyDescent="0.3">
      <c r="A133" s="71"/>
    </row>
    <row r="134" spans="1:1" ht="13" x14ac:dyDescent="0.3">
      <c r="A134" s="71"/>
    </row>
    <row r="135" spans="1:1" ht="13" x14ac:dyDescent="0.3">
      <c r="A135" s="71"/>
    </row>
    <row r="136" spans="1:1" ht="13" x14ac:dyDescent="0.3">
      <c r="A136" s="71"/>
    </row>
    <row r="137" spans="1:1" ht="13" x14ac:dyDescent="0.3">
      <c r="A137" s="71"/>
    </row>
    <row r="138" spans="1:1" ht="13" x14ac:dyDescent="0.3">
      <c r="A138" s="71"/>
    </row>
    <row r="139" spans="1:1" ht="13" x14ac:dyDescent="0.3">
      <c r="A139" s="71"/>
    </row>
    <row r="140" spans="1:1" ht="13" x14ac:dyDescent="0.3">
      <c r="A140" s="71"/>
    </row>
    <row r="141" spans="1:1" ht="13" x14ac:dyDescent="0.3">
      <c r="A141" s="71"/>
    </row>
    <row r="142" spans="1:1" ht="13" x14ac:dyDescent="0.3">
      <c r="A142" s="71"/>
    </row>
    <row r="143" spans="1:1" ht="13" x14ac:dyDescent="0.3">
      <c r="A143" s="71"/>
    </row>
    <row r="144" spans="1:1" ht="13" x14ac:dyDescent="0.3">
      <c r="A144" s="71"/>
    </row>
    <row r="145" spans="1:1" ht="13" x14ac:dyDescent="0.3">
      <c r="A145" s="71"/>
    </row>
    <row r="146" spans="1:1" ht="13" x14ac:dyDescent="0.3">
      <c r="A146" s="71"/>
    </row>
    <row r="147" spans="1:1" ht="13" x14ac:dyDescent="0.3">
      <c r="A147" s="71"/>
    </row>
    <row r="148" spans="1:1" ht="13" x14ac:dyDescent="0.3">
      <c r="A148" s="71"/>
    </row>
    <row r="149" spans="1:1" ht="13" x14ac:dyDescent="0.3">
      <c r="A149" s="71"/>
    </row>
    <row r="150" spans="1:1" ht="13" x14ac:dyDescent="0.3">
      <c r="A150" s="71"/>
    </row>
    <row r="151" spans="1:1" ht="13" x14ac:dyDescent="0.3">
      <c r="A151" s="71"/>
    </row>
    <row r="152" spans="1:1" ht="13" x14ac:dyDescent="0.3">
      <c r="A152" s="71"/>
    </row>
    <row r="153" spans="1:1" ht="13" x14ac:dyDescent="0.3">
      <c r="A153" s="71"/>
    </row>
    <row r="154" spans="1:1" ht="13" x14ac:dyDescent="0.3">
      <c r="A154" s="71"/>
    </row>
    <row r="155" spans="1:1" ht="13" x14ac:dyDescent="0.3">
      <c r="A155" s="71"/>
    </row>
    <row r="156" spans="1:1" ht="13" x14ac:dyDescent="0.3">
      <c r="A156" s="71"/>
    </row>
    <row r="157" spans="1:1" ht="13" x14ac:dyDescent="0.3">
      <c r="A157" s="71"/>
    </row>
    <row r="158" spans="1:1" ht="13" x14ac:dyDescent="0.3">
      <c r="A158" s="71"/>
    </row>
    <row r="159" spans="1:1" ht="13" x14ac:dyDescent="0.3">
      <c r="A159" s="71"/>
    </row>
    <row r="160" spans="1:1" ht="13" x14ac:dyDescent="0.3">
      <c r="A160" s="71"/>
    </row>
    <row r="161" spans="1:1" ht="13" x14ac:dyDescent="0.3">
      <c r="A161" s="71"/>
    </row>
    <row r="162" spans="1:1" ht="13" x14ac:dyDescent="0.3">
      <c r="A162" s="71"/>
    </row>
    <row r="163" spans="1:1" ht="13" x14ac:dyDescent="0.3">
      <c r="A163" s="71"/>
    </row>
    <row r="164" spans="1:1" ht="13" x14ac:dyDescent="0.3">
      <c r="A164" s="71"/>
    </row>
    <row r="165" spans="1:1" ht="13" x14ac:dyDescent="0.3">
      <c r="A165" s="71"/>
    </row>
    <row r="166" spans="1:1" ht="13" x14ac:dyDescent="0.3">
      <c r="A166" s="71"/>
    </row>
    <row r="167" spans="1:1" ht="13" x14ac:dyDescent="0.3">
      <c r="A167" s="71"/>
    </row>
    <row r="168" spans="1:1" ht="13" x14ac:dyDescent="0.3">
      <c r="A168" s="71"/>
    </row>
    <row r="169" spans="1:1" ht="13" x14ac:dyDescent="0.3">
      <c r="A169" s="71"/>
    </row>
    <row r="170" spans="1:1" ht="13" x14ac:dyDescent="0.3">
      <c r="A170" s="71"/>
    </row>
    <row r="171" spans="1:1" ht="13" x14ac:dyDescent="0.3">
      <c r="A171" s="71"/>
    </row>
    <row r="172" spans="1:1" ht="13" x14ac:dyDescent="0.3">
      <c r="A172" s="71"/>
    </row>
    <row r="173" spans="1:1" ht="13" x14ac:dyDescent="0.3">
      <c r="A173" s="71"/>
    </row>
    <row r="174" spans="1:1" ht="13" x14ac:dyDescent="0.3">
      <c r="A174" s="71"/>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7"/>
  <sheetViews>
    <sheetView topLeftCell="A19" zoomScale="90" zoomScaleNormal="90" workbookViewId="0">
      <selection activeCell="J60" sqref="J60"/>
    </sheetView>
  </sheetViews>
  <sheetFormatPr defaultColWidth="9.1796875" defaultRowHeight="14.5" x14ac:dyDescent="0.35"/>
  <cols>
    <col min="1" max="1" width="4.453125" style="8" customWidth="1"/>
    <col min="2" max="2" width="57.1796875" style="8" customWidth="1"/>
    <col min="3" max="6" width="18.81640625" style="8" customWidth="1"/>
    <col min="7" max="7" width="14.81640625" style="8" customWidth="1"/>
    <col min="8" max="8" width="19.1796875" style="8" customWidth="1"/>
    <col min="9" max="9" width="40.7265625" style="8" customWidth="1"/>
    <col min="10" max="10" width="19.81640625" style="8" customWidth="1"/>
    <col min="11" max="16384" width="9.1796875" style="8"/>
  </cols>
  <sheetData>
    <row r="1" spans="1:8" x14ac:dyDescent="0.35">
      <c r="A1" s="133"/>
      <c r="B1" s="134"/>
      <c r="C1" s="133"/>
      <c r="D1" s="133"/>
      <c r="E1" s="135"/>
      <c r="F1" s="136"/>
      <c r="G1" s="133"/>
      <c r="H1" s="133"/>
    </row>
    <row r="2" spans="1:8" x14ac:dyDescent="0.35">
      <c r="A2" s="133"/>
      <c r="B2" s="134"/>
      <c r="C2" s="133"/>
      <c r="D2" s="133"/>
      <c r="E2" s="135"/>
      <c r="F2" s="136"/>
      <c r="G2" s="133"/>
      <c r="H2" s="133"/>
    </row>
    <row r="3" spans="1:8" x14ac:dyDescent="0.35">
      <c r="A3" s="133"/>
      <c r="B3" s="134"/>
      <c r="C3" s="133"/>
      <c r="D3" s="133"/>
      <c r="E3" s="135"/>
      <c r="F3" s="136"/>
      <c r="G3" s="133"/>
      <c r="H3" s="133"/>
    </row>
    <row r="4" spans="1:8" x14ac:dyDescent="0.35">
      <c r="A4" s="133"/>
      <c r="B4" s="134"/>
      <c r="C4" s="133"/>
      <c r="D4" s="133"/>
      <c r="E4" s="135"/>
      <c r="F4" s="136"/>
      <c r="G4" s="133"/>
      <c r="H4" s="133"/>
    </row>
    <row r="5" spans="1:8" x14ac:dyDescent="0.35">
      <c r="A5" s="133"/>
      <c r="B5" s="134"/>
      <c r="C5" s="133"/>
      <c r="D5" s="133"/>
      <c r="E5" s="135"/>
      <c r="F5" s="136"/>
      <c r="G5" s="133"/>
      <c r="H5" s="133"/>
    </row>
    <row r="6" spans="1:8" x14ac:dyDescent="0.35">
      <c r="A6" s="133"/>
      <c r="B6" s="134"/>
      <c r="C6" s="133"/>
      <c r="D6" s="133"/>
      <c r="E6" s="135"/>
      <c r="F6" s="136"/>
      <c r="G6" s="133"/>
      <c r="H6" s="133"/>
    </row>
    <row r="7" spans="1:8" ht="14.25" customHeight="1" x14ac:dyDescent="0.35">
      <c r="A7" s="133"/>
      <c r="B7" s="134"/>
      <c r="C7" s="133"/>
      <c r="D7" s="133"/>
      <c r="E7" s="135"/>
      <c r="F7" s="136"/>
      <c r="G7" s="133"/>
      <c r="H7" s="133"/>
    </row>
    <row r="8" spans="1:8" ht="14.25" customHeight="1" x14ac:dyDescent="0.35">
      <c r="A8" s="133"/>
      <c r="B8" s="134"/>
      <c r="C8" s="133"/>
      <c r="D8" s="133"/>
      <c r="E8" s="135"/>
      <c r="F8" s="136"/>
      <c r="G8" s="133"/>
      <c r="H8" s="133"/>
    </row>
    <row r="9" spans="1:8" x14ac:dyDescent="0.35">
      <c r="A9" s="133"/>
      <c r="B9" s="134"/>
      <c r="C9" s="133"/>
      <c r="D9" s="133"/>
      <c r="E9" s="135"/>
      <c r="F9" s="136"/>
      <c r="G9" s="133"/>
      <c r="H9" s="133"/>
    </row>
    <row r="10" spans="1:8" ht="15.75" customHeight="1" x14ac:dyDescent="0.45">
      <c r="A10" s="209" t="s">
        <v>243</v>
      </c>
      <c r="B10" s="209"/>
      <c r="C10" s="209"/>
      <c r="D10" s="209"/>
      <c r="E10" s="209"/>
      <c r="F10" s="209"/>
      <c r="G10" s="209"/>
      <c r="H10" s="133"/>
    </row>
    <row r="11" spans="1:8" ht="15.5" x14ac:dyDescent="0.35">
      <c r="A11" s="137" t="s">
        <v>98</v>
      </c>
      <c r="B11" s="138" t="s">
        <v>62</v>
      </c>
      <c r="C11" s="139" t="s">
        <v>63</v>
      </c>
      <c r="D11" s="133"/>
      <c r="E11" s="133"/>
      <c r="F11" s="136"/>
      <c r="G11" s="133"/>
      <c r="H11" s="133"/>
    </row>
    <row r="12" spans="1:8" ht="15.5" x14ac:dyDescent="0.35">
      <c r="A12" s="137"/>
      <c r="B12" s="140" t="s">
        <v>64</v>
      </c>
      <c r="C12" s="10">
        <v>7</v>
      </c>
      <c r="D12" s="133"/>
      <c r="E12" s="133"/>
      <c r="F12" s="133"/>
      <c r="G12" s="133"/>
      <c r="H12" s="133"/>
    </row>
    <row r="13" spans="1:8" ht="15.5" x14ac:dyDescent="0.35">
      <c r="A13" s="137"/>
      <c r="B13" s="140" t="s">
        <v>65</v>
      </c>
      <c r="C13" s="10">
        <v>0</v>
      </c>
      <c r="D13" s="133"/>
      <c r="E13" s="133"/>
      <c r="F13" s="133"/>
      <c r="G13" s="133"/>
      <c r="H13" s="133"/>
    </row>
    <row r="14" spans="1:8" ht="15.5" x14ac:dyDescent="0.35">
      <c r="A14" s="137"/>
      <c r="B14" s="140" t="s">
        <v>66</v>
      </c>
      <c r="C14" s="10">
        <v>7</v>
      </c>
      <c r="D14" s="133"/>
      <c r="E14" s="133"/>
      <c r="F14" s="133"/>
      <c r="G14" s="133"/>
      <c r="H14" s="133"/>
    </row>
    <row r="15" spans="1:8" ht="15.5" x14ac:dyDescent="0.35">
      <c r="A15" s="137"/>
      <c r="B15" s="141" t="s">
        <v>67</v>
      </c>
      <c r="C15" s="11">
        <f>(C13+C14)/C12</f>
        <v>1</v>
      </c>
      <c r="D15" s="133"/>
      <c r="E15" s="133"/>
      <c r="F15" s="133"/>
      <c r="G15" s="133"/>
      <c r="H15" s="133"/>
    </row>
    <row r="16" spans="1:8" ht="6" customHeight="1" x14ac:dyDescent="0.35">
      <c r="A16" s="137"/>
      <c r="B16" s="135"/>
      <c r="C16" s="142"/>
      <c r="D16" s="133"/>
      <c r="E16" s="133"/>
      <c r="F16" s="133"/>
      <c r="G16" s="133"/>
      <c r="H16" s="133"/>
    </row>
    <row r="17" spans="1:11" ht="15.5" x14ac:dyDescent="0.35">
      <c r="A17" s="137" t="s">
        <v>99</v>
      </c>
      <c r="B17" s="138" t="s">
        <v>68</v>
      </c>
      <c r="C17" s="143" t="s">
        <v>69</v>
      </c>
      <c r="D17" s="133"/>
      <c r="E17" s="133"/>
      <c r="F17" s="133"/>
      <c r="G17" s="133"/>
      <c r="H17" s="133"/>
    </row>
    <row r="18" spans="1:11" ht="15.5" x14ac:dyDescent="0.35">
      <c r="A18" s="137"/>
      <c r="B18" s="144" t="s">
        <v>70</v>
      </c>
      <c r="C18" s="12">
        <v>0</v>
      </c>
      <c r="D18" s="133"/>
      <c r="E18" s="133"/>
      <c r="F18" s="133"/>
      <c r="G18" s="133"/>
      <c r="H18" s="133"/>
    </row>
    <row r="19" spans="1:11" ht="15.5" x14ac:dyDescent="0.35">
      <c r="A19" s="137"/>
      <c r="B19" s="144" t="s">
        <v>71</v>
      </c>
      <c r="C19" s="12">
        <v>1</v>
      </c>
      <c r="D19" s="133"/>
      <c r="E19" s="133"/>
      <c r="F19" s="133"/>
      <c r="G19" s="133"/>
      <c r="H19" s="133"/>
      <c r="I19" s="13"/>
      <c r="J19" s="14"/>
    </row>
    <row r="20" spans="1:11" ht="15.5" x14ac:dyDescent="0.35">
      <c r="A20" s="137"/>
      <c r="B20" s="145" t="s">
        <v>72</v>
      </c>
      <c r="C20" s="11">
        <f>C18+C19</f>
        <v>1</v>
      </c>
      <c r="D20" s="133"/>
      <c r="E20" s="133"/>
      <c r="F20" s="133"/>
      <c r="G20" s="133"/>
      <c r="H20" s="133"/>
      <c r="J20" s="15"/>
      <c r="K20" s="16"/>
    </row>
    <row r="21" spans="1:11" ht="5.25" customHeight="1" x14ac:dyDescent="0.35">
      <c r="A21" s="137"/>
      <c r="B21" s="146"/>
      <c r="C21" s="142"/>
      <c r="D21" s="133"/>
      <c r="E21" s="133"/>
      <c r="F21" s="133"/>
      <c r="G21" s="133"/>
      <c r="H21" s="133"/>
      <c r="J21" s="15"/>
      <c r="K21" s="17"/>
    </row>
    <row r="22" spans="1:11" ht="15.5" x14ac:dyDescent="0.35">
      <c r="A22" s="137" t="s">
        <v>100</v>
      </c>
      <c r="B22" s="147" t="s">
        <v>92</v>
      </c>
      <c r="C22" s="148"/>
      <c r="D22" s="149"/>
      <c r="E22" s="149"/>
      <c r="F22" s="149"/>
      <c r="G22" s="150"/>
      <c r="H22" s="133"/>
      <c r="J22" s="15"/>
      <c r="K22" s="17"/>
    </row>
    <row r="23" spans="1:11" ht="26.5" x14ac:dyDescent="0.35">
      <c r="A23" s="137"/>
      <c r="B23" s="151" t="s">
        <v>247</v>
      </c>
      <c r="C23" s="210" t="s">
        <v>347</v>
      </c>
      <c r="D23" s="210"/>
      <c r="E23" s="210"/>
      <c r="F23" s="210"/>
      <c r="G23" s="211"/>
      <c r="H23" s="133"/>
      <c r="J23" s="15"/>
      <c r="K23" s="17"/>
    </row>
    <row r="24" spans="1:11" ht="5.25" customHeight="1" x14ac:dyDescent="0.35">
      <c r="A24" s="137"/>
      <c r="B24" s="133"/>
      <c r="C24" s="133"/>
      <c r="D24" s="133"/>
      <c r="E24" s="133"/>
      <c r="F24" s="133"/>
      <c r="G24" s="133"/>
      <c r="H24" s="133"/>
      <c r="J24" s="15"/>
      <c r="K24" s="17"/>
    </row>
    <row r="25" spans="1:11" ht="18.75" customHeight="1" x14ac:dyDescent="0.45">
      <c r="A25" s="212" t="s">
        <v>124</v>
      </c>
      <c r="B25" s="212"/>
      <c r="C25" s="212"/>
      <c r="D25" s="212"/>
      <c r="E25" s="212"/>
      <c r="F25" s="212"/>
      <c r="G25" s="212"/>
      <c r="H25" s="133"/>
      <c r="J25" s="15"/>
      <c r="K25" s="17"/>
    </row>
    <row r="26" spans="1:11" ht="9" customHeight="1" x14ac:dyDescent="0.35">
      <c r="A26" s="137"/>
      <c r="B26" s="146"/>
      <c r="C26" s="133"/>
      <c r="D26" s="133"/>
      <c r="E26" s="133"/>
      <c r="F26" s="133"/>
      <c r="G26" s="133"/>
      <c r="H26" s="133"/>
      <c r="J26" s="15"/>
      <c r="K26" s="17"/>
    </row>
    <row r="27" spans="1:11" ht="36.75" customHeight="1" x14ac:dyDescent="0.35">
      <c r="A27" s="137" t="s">
        <v>101</v>
      </c>
      <c r="B27" s="18" t="s">
        <v>73</v>
      </c>
      <c r="C27" s="19" t="s">
        <v>74</v>
      </c>
      <c r="D27" s="152" t="s">
        <v>75</v>
      </c>
      <c r="E27" s="19" t="s">
        <v>76</v>
      </c>
      <c r="F27" s="19" t="s">
        <v>77</v>
      </c>
      <c r="G27" s="20" t="s">
        <v>78</v>
      </c>
      <c r="H27" s="133"/>
      <c r="J27" s="15"/>
      <c r="K27" s="17"/>
    </row>
    <row r="28" spans="1:11" ht="18.75" customHeight="1" x14ac:dyDescent="0.35">
      <c r="A28" s="137"/>
      <c r="B28" s="9" t="s">
        <v>125</v>
      </c>
      <c r="C28" s="172"/>
      <c r="D28" s="23"/>
      <c r="E28" s="21">
        <f t="shared" ref="E28:E34" si="0">C28+D28</f>
        <v>0</v>
      </c>
      <c r="F28" s="23"/>
      <c r="G28" s="22">
        <f t="shared" ref="G28:G33" si="1">E28-F28</f>
        <v>0</v>
      </c>
      <c r="H28" s="133"/>
      <c r="J28" s="15"/>
      <c r="K28" s="17"/>
    </row>
    <row r="29" spans="1:11" ht="18.75" customHeight="1" x14ac:dyDescent="0.35">
      <c r="A29" s="137"/>
      <c r="B29" s="9" t="s">
        <v>126</v>
      </c>
      <c r="C29" s="21">
        <f>G28</f>
        <v>0</v>
      </c>
      <c r="D29" s="23"/>
      <c r="E29" s="21">
        <f t="shared" si="0"/>
        <v>0</v>
      </c>
      <c r="F29" s="23"/>
      <c r="G29" s="22">
        <f t="shared" si="1"/>
        <v>0</v>
      </c>
      <c r="H29" s="133"/>
      <c r="J29" s="15"/>
      <c r="K29" s="17"/>
    </row>
    <row r="30" spans="1:11" ht="18.75" customHeight="1" x14ac:dyDescent="0.35">
      <c r="A30" s="137"/>
      <c r="B30" s="9" t="s">
        <v>127</v>
      </c>
      <c r="C30" s="21">
        <f>G29</f>
        <v>0</v>
      </c>
      <c r="D30" s="23"/>
      <c r="E30" s="21">
        <f t="shared" si="0"/>
        <v>0</v>
      </c>
      <c r="F30" s="23"/>
      <c r="G30" s="22">
        <f t="shared" si="1"/>
        <v>0</v>
      </c>
      <c r="H30" s="133"/>
      <c r="J30" s="15"/>
      <c r="K30" s="17"/>
    </row>
    <row r="31" spans="1:11" ht="18.75" customHeight="1" x14ac:dyDescent="0.35">
      <c r="A31" s="137"/>
      <c r="B31" s="9" t="s">
        <v>236</v>
      </c>
      <c r="C31" s="21">
        <f>G30</f>
        <v>0</v>
      </c>
      <c r="D31" s="23"/>
      <c r="E31" s="21">
        <f t="shared" si="0"/>
        <v>0</v>
      </c>
      <c r="F31" s="23"/>
      <c r="G31" s="22">
        <f t="shared" si="1"/>
        <v>0</v>
      </c>
      <c r="H31" s="133"/>
      <c r="J31" s="15"/>
      <c r="K31" s="17"/>
    </row>
    <row r="32" spans="1:11" ht="18.75" customHeight="1" x14ac:dyDescent="0.35">
      <c r="A32" s="137"/>
      <c r="B32" s="9" t="s">
        <v>240</v>
      </c>
      <c r="C32" s="21">
        <f>G31</f>
        <v>0</v>
      </c>
      <c r="D32" s="23"/>
      <c r="E32" s="21">
        <f t="shared" si="0"/>
        <v>0</v>
      </c>
      <c r="F32" s="23"/>
      <c r="G32" s="22">
        <f t="shared" si="1"/>
        <v>0</v>
      </c>
      <c r="H32" s="133"/>
      <c r="J32" s="15"/>
      <c r="K32" s="17"/>
    </row>
    <row r="33" spans="1:11" ht="18.75" customHeight="1" x14ac:dyDescent="0.35">
      <c r="A33" s="137"/>
      <c r="B33" s="9" t="s">
        <v>241</v>
      </c>
      <c r="C33" s="21">
        <f t="shared" ref="C33:C34" si="2">G32</f>
        <v>0</v>
      </c>
      <c r="D33" s="23"/>
      <c r="E33" s="21">
        <f t="shared" si="0"/>
        <v>0</v>
      </c>
      <c r="F33" s="23"/>
      <c r="G33" s="22">
        <f t="shared" si="1"/>
        <v>0</v>
      </c>
      <c r="H33" s="133"/>
      <c r="J33" s="15"/>
      <c r="K33" s="17"/>
    </row>
    <row r="34" spans="1:11" ht="18.75" customHeight="1" x14ac:dyDescent="0.35">
      <c r="A34" s="137"/>
      <c r="B34" s="9" t="s">
        <v>246</v>
      </c>
      <c r="C34" s="173">
        <f t="shared" si="2"/>
        <v>0</v>
      </c>
      <c r="D34" s="23"/>
      <c r="E34" s="21">
        <f t="shared" si="0"/>
        <v>0</v>
      </c>
      <c r="F34" s="171"/>
      <c r="G34" s="171"/>
      <c r="H34" s="133"/>
      <c r="I34" s="130"/>
      <c r="J34" s="130"/>
      <c r="K34" s="17"/>
    </row>
    <row r="35" spans="1:11" ht="18.75" customHeight="1" x14ac:dyDescent="0.35">
      <c r="A35" s="137"/>
      <c r="B35" s="9" t="s">
        <v>245</v>
      </c>
      <c r="C35" s="132"/>
      <c r="D35" s="132"/>
      <c r="E35" s="132"/>
      <c r="F35" s="23"/>
      <c r="G35" s="24">
        <f>E34-F35</f>
        <v>0</v>
      </c>
      <c r="H35" s="133"/>
      <c r="I35" s="130"/>
      <c r="J35" s="130"/>
      <c r="K35" s="17"/>
    </row>
    <row r="36" spans="1:11" ht="18.75" customHeight="1" x14ac:dyDescent="0.35">
      <c r="A36" s="137"/>
      <c r="B36" s="129" t="s">
        <v>242</v>
      </c>
      <c r="C36" s="25"/>
      <c r="D36" s="25">
        <f>SUM(D28:D35)</f>
        <v>0</v>
      </c>
      <c r="E36" s="25"/>
      <c r="F36" s="25">
        <f>SUM(F28:F35)</f>
        <v>0</v>
      </c>
      <c r="G36" s="131"/>
      <c r="H36" s="133"/>
      <c r="I36" s="130"/>
      <c r="J36" s="130"/>
      <c r="K36" s="17"/>
    </row>
    <row r="37" spans="1:11" ht="18.75" customHeight="1" x14ac:dyDescent="0.45">
      <c r="A37" s="154"/>
      <c r="B37" s="154"/>
      <c r="C37" s="154"/>
      <c r="D37" s="154"/>
      <c r="E37" s="154"/>
      <c r="F37" s="154"/>
      <c r="G37" s="154"/>
      <c r="H37" s="133"/>
      <c r="I37" s="130"/>
      <c r="J37" s="130"/>
      <c r="K37" s="17"/>
    </row>
    <row r="38" spans="1:11" ht="15.5" x14ac:dyDescent="0.35">
      <c r="A38" s="137" t="s">
        <v>102</v>
      </c>
      <c r="B38" s="155" t="s">
        <v>244</v>
      </c>
      <c r="C38" s="150"/>
      <c r="D38" s="213" t="s">
        <v>123</v>
      </c>
      <c r="E38" s="214"/>
      <c r="F38" s="214"/>
      <c r="G38" s="214"/>
      <c r="H38" s="214"/>
      <c r="I38" s="130"/>
      <c r="J38" s="130"/>
      <c r="K38" s="17"/>
    </row>
    <row r="39" spans="1:11" ht="15.5" x14ac:dyDescent="0.35">
      <c r="A39" s="137"/>
      <c r="B39" s="156" t="s">
        <v>86</v>
      </c>
      <c r="C39" s="157">
        <f>C44+C46</f>
        <v>0</v>
      </c>
      <c r="D39" s="133"/>
      <c r="E39" s="133"/>
      <c r="F39" s="133"/>
      <c r="G39" s="133"/>
      <c r="H39" s="133"/>
      <c r="J39" s="15"/>
      <c r="K39" s="17"/>
    </row>
    <row r="40" spans="1:11" ht="6.75" customHeight="1" x14ac:dyDescent="0.35">
      <c r="A40" s="137"/>
      <c r="B40" s="158"/>
      <c r="C40" s="159"/>
      <c r="D40" s="133"/>
      <c r="E40" s="133"/>
      <c r="F40" s="133"/>
      <c r="G40" s="133"/>
      <c r="H40" s="133"/>
      <c r="J40" s="15"/>
      <c r="K40" s="17"/>
    </row>
    <row r="41" spans="1:11" ht="15.5" x14ac:dyDescent="0.35">
      <c r="A41" s="137"/>
      <c r="B41" s="140" t="s">
        <v>79</v>
      </c>
      <c r="C41" s="160" t="s">
        <v>80</v>
      </c>
      <c r="D41" s="133"/>
      <c r="E41" s="133"/>
      <c r="F41" s="133"/>
      <c r="G41" s="133"/>
      <c r="H41" s="133"/>
      <c r="J41" s="15"/>
      <c r="K41" s="17"/>
    </row>
    <row r="42" spans="1:11" ht="15.5" x14ac:dyDescent="0.35">
      <c r="A42" s="137"/>
      <c r="B42" s="140" t="s">
        <v>81</v>
      </c>
      <c r="C42" s="26"/>
      <c r="D42" s="133"/>
      <c r="E42" s="133"/>
      <c r="F42" s="133"/>
      <c r="G42" s="133"/>
      <c r="H42" s="133"/>
      <c r="J42" s="15"/>
      <c r="K42" s="17"/>
    </row>
    <row r="43" spans="1:11" ht="15.5" x14ac:dyDescent="0.35">
      <c r="A43" s="137"/>
      <c r="B43" s="140" t="s">
        <v>82</v>
      </c>
      <c r="C43" s="26"/>
      <c r="D43" s="133"/>
      <c r="E43" s="133"/>
      <c r="F43" s="133"/>
      <c r="G43" s="133"/>
      <c r="H43" s="133"/>
      <c r="J43" s="15"/>
      <c r="K43" s="17"/>
    </row>
    <row r="44" spans="1:11" ht="15.5" x14ac:dyDescent="0.35">
      <c r="A44" s="137"/>
      <c r="B44" s="140" t="s">
        <v>83</v>
      </c>
      <c r="C44" s="153">
        <f>SUM(C42:C43)</f>
        <v>0</v>
      </c>
      <c r="D44" s="133"/>
      <c r="E44" s="133"/>
      <c r="F44" s="133"/>
      <c r="G44" s="133"/>
      <c r="H44" s="133"/>
      <c r="J44" s="15"/>
      <c r="K44" s="17"/>
    </row>
    <row r="45" spans="1:11" ht="15.5" x14ac:dyDescent="0.35">
      <c r="A45" s="137"/>
      <c r="B45" s="140"/>
      <c r="C45" s="153"/>
      <c r="D45" s="133"/>
      <c r="E45" s="133"/>
      <c r="F45" s="133"/>
      <c r="G45" s="133"/>
      <c r="H45" s="133"/>
      <c r="J45" s="15"/>
      <c r="K45" s="17"/>
    </row>
    <row r="46" spans="1:11" ht="15.5" x14ac:dyDescent="0.35">
      <c r="A46" s="137"/>
      <c r="B46" s="161" t="s">
        <v>122</v>
      </c>
      <c r="C46" s="162">
        <f>SUM(Table14[Amount])</f>
        <v>0</v>
      </c>
      <c r="D46" s="133"/>
      <c r="E46" s="133"/>
      <c r="F46" s="133"/>
      <c r="G46" s="133"/>
      <c r="H46" s="133"/>
      <c r="J46" s="15"/>
      <c r="K46" s="17"/>
    </row>
    <row r="47" spans="1:11" ht="15.5" x14ac:dyDescent="0.35">
      <c r="A47" s="137"/>
      <c r="B47" s="163" t="s">
        <v>121</v>
      </c>
      <c r="C47" s="164" t="s">
        <v>80</v>
      </c>
      <c r="D47" s="133"/>
      <c r="E47" s="133"/>
      <c r="F47" s="133"/>
      <c r="G47" s="133"/>
      <c r="H47" s="133"/>
      <c r="J47" s="15"/>
      <c r="K47" s="17"/>
    </row>
    <row r="48" spans="1:11" ht="15.5" x14ac:dyDescent="0.35">
      <c r="A48" s="137"/>
      <c r="B48" s="27" t="s">
        <v>84</v>
      </c>
      <c r="C48" s="26"/>
      <c r="D48" s="133"/>
      <c r="E48" s="133"/>
      <c r="F48" s="133"/>
      <c r="G48" s="133"/>
      <c r="H48" s="133"/>
      <c r="J48" s="15"/>
      <c r="K48" s="17"/>
    </row>
    <row r="49" spans="1:11" ht="15.5" x14ac:dyDescent="0.35">
      <c r="A49" s="137"/>
      <c r="B49" s="27" t="s">
        <v>85</v>
      </c>
      <c r="C49" s="26"/>
      <c r="D49" s="133"/>
      <c r="E49" s="133"/>
      <c r="F49" s="133"/>
      <c r="G49" s="133"/>
      <c r="H49" s="133"/>
      <c r="I49" s="28"/>
      <c r="J49" s="15"/>
      <c r="K49" s="29"/>
    </row>
    <row r="50" spans="1:11" ht="15.5" x14ac:dyDescent="0.35">
      <c r="A50" s="137"/>
      <c r="B50" s="27" t="s">
        <v>120</v>
      </c>
      <c r="C50" s="26"/>
      <c r="D50" s="133"/>
      <c r="E50" s="133"/>
      <c r="F50" s="133"/>
      <c r="G50" s="133"/>
      <c r="H50" s="133"/>
      <c r="I50" s="30"/>
      <c r="J50" s="15"/>
      <c r="K50" s="17"/>
    </row>
    <row r="51" spans="1:11" ht="15.5" x14ac:dyDescent="0.35">
      <c r="A51" s="137"/>
      <c r="B51" s="27" t="s">
        <v>119</v>
      </c>
      <c r="C51" s="26"/>
      <c r="D51" s="133"/>
      <c r="E51" s="133"/>
      <c r="F51" s="133"/>
      <c r="G51" s="133"/>
      <c r="H51" s="133"/>
      <c r="I51" s="30"/>
      <c r="J51" s="15"/>
      <c r="K51" s="17"/>
    </row>
    <row r="52" spans="1:11" ht="15.5" x14ac:dyDescent="0.35">
      <c r="A52" s="137"/>
      <c r="B52" s="27" t="s">
        <v>118</v>
      </c>
      <c r="C52" s="26"/>
      <c r="D52" s="133"/>
      <c r="E52" s="133"/>
      <c r="F52" s="133"/>
      <c r="G52" s="133"/>
      <c r="H52" s="133"/>
      <c r="I52" s="30"/>
      <c r="J52" s="15"/>
      <c r="K52" s="17"/>
    </row>
    <row r="53" spans="1:11" ht="15.5" x14ac:dyDescent="0.35">
      <c r="A53" s="137"/>
      <c r="B53" s="27" t="s">
        <v>117</v>
      </c>
      <c r="C53" s="26"/>
      <c r="D53" s="133"/>
      <c r="E53" s="133"/>
      <c r="F53" s="133"/>
      <c r="G53" s="133"/>
      <c r="H53" s="133"/>
      <c r="J53" s="15"/>
      <c r="K53" s="17"/>
    </row>
    <row r="54" spans="1:11" ht="15.5" x14ac:dyDescent="0.35">
      <c r="A54" s="137"/>
      <c r="B54" s="31" t="s">
        <v>116</v>
      </c>
      <c r="C54" s="32"/>
      <c r="D54" s="133"/>
      <c r="E54" s="133"/>
      <c r="F54" s="133"/>
      <c r="G54" s="133"/>
      <c r="H54" s="133"/>
      <c r="J54" s="15"/>
      <c r="K54" s="17"/>
    </row>
    <row r="55" spans="1:11" ht="15.5" x14ac:dyDescent="0.35">
      <c r="A55" s="137"/>
      <c r="B55" s="135"/>
      <c r="C55" s="165"/>
      <c r="D55" s="133"/>
      <c r="E55" s="133"/>
      <c r="F55" s="133"/>
      <c r="G55" s="133"/>
      <c r="H55" s="133"/>
      <c r="J55" s="15"/>
      <c r="K55" s="17"/>
    </row>
    <row r="56" spans="1:11" ht="15.5" x14ac:dyDescent="0.35">
      <c r="A56" s="137"/>
      <c r="B56" s="166"/>
      <c r="C56" s="167"/>
      <c r="D56" s="167"/>
      <c r="E56" s="167"/>
      <c r="F56" s="167"/>
      <c r="G56" s="133"/>
      <c r="H56" s="133"/>
      <c r="J56" s="14"/>
      <c r="K56" s="17"/>
    </row>
    <row r="57" spans="1:11" ht="15.5" x14ac:dyDescent="0.35">
      <c r="A57" s="137"/>
      <c r="B57" s="168"/>
      <c r="C57" s="169"/>
      <c r="D57" s="169"/>
      <c r="E57" s="170"/>
      <c r="F57" s="169"/>
      <c r="G57" s="133"/>
      <c r="H57" s="133"/>
      <c r="J57" s="14"/>
      <c r="K57" s="17"/>
    </row>
  </sheetData>
  <sheetProtection sheet="1" objects="1" scenarios="1"/>
  <mergeCells count="4">
    <mergeCell ref="A10:G10"/>
    <mergeCell ref="C23:G23"/>
    <mergeCell ref="A25:G25"/>
    <mergeCell ref="D38:H38"/>
  </mergeCells>
  <pageMargins left="0.70866141732283472" right="0.70866141732283472" top="0.74803149606299213" bottom="0.74803149606299213" header="0.31496062992125984" footer="0.31496062992125984"/>
  <pageSetup paperSize="8" scale="81" orientation="landscape" cellComments="asDisplayed"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
  <sheetViews>
    <sheetView workbookViewId="0">
      <selection activeCell="E6" sqref="E6"/>
    </sheetView>
  </sheetViews>
  <sheetFormatPr defaultColWidth="8.81640625" defaultRowHeight="12.5" x14ac:dyDescent="0.25"/>
  <cols>
    <col min="1" max="1" width="15.453125" style="33" customWidth="1"/>
    <col min="2" max="2" width="0.81640625" style="43" customWidth="1"/>
    <col min="3" max="3" width="16.54296875" style="33" customWidth="1"/>
    <col min="4" max="4" width="0.81640625" style="43" customWidth="1"/>
    <col min="5" max="5" width="17.26953125" style="33" customWidth="1"/>
    <col min="6" max="6" width="0.81640625" style="43" customWidth="1"/>
    <col min="7" max="7" width="44.453125" style="42" customWidth="1"/>
    <col min="8" max="8" width="0.81640625" style="43" customWidth="1"/>
    <col min="9" max="9" width="16.7265625" style="33" customWidth="1"/>
    <col min="10" max="16384" width="8.81640625" style="33"/>
  </cols>
  <sheetData>
    <row r="1" spans="1:9" s="48" customFormat="1" ht="25" x14ac:dyDescent="0.25">
      <c r="A1" s="49" t="s">
        <v>8</v>
      </c>
      <c r="B1" s="50"/>
      <c r="C1" s="49" t="s">
        <v>13</v>
      </c>
      <c r="D1" s="50"/>
      <c r="E1" s="49" t="s">
        <v>18</v>
      </c>
      <c r="F1" s="50"/>
      <c r="G1" s="51" t="s">
        <v>24</v>
      </c>
      <c r="H1" s="50"/>
      <c r="I1" s="49" t="s">
        <v>29</v>
      </c>
    </row>
    <row r="2" spans="1:9" ht="13" x14ac:dyDescent="0.25">
      <c r="A2" s="45" t="s">
        <v>194</v>
      </c>
      <c r="B2" s="46"/>
      <c r="C2" s="41" t="s">
        <v>30</v>
      </c>
      <c r="D2" s="47"/>
      <c r="E2" s="41" t="s">
        <v>209</v>
      </c>
      <c r="F2" s="47"/>
      <c r="G2" s="42" t="s">
        <v>145</v>
      </c>
      <c r="H2" s="47"/>
      <c r="I2" s="41" t="s">
        <v>193</v>
      </c>
    </row>
    <row r="3" spans="1:9" ht="13" x14ac:dyDescent="0.25">
      <c r="A3" s="45" t="s">
        <v>192</v>
      </c>
      <c r="B3" s="46"/>
      <c r="C3" s="41" t="s">
        <v>31</v>
      </c>
      <c r="D3" s="47"/>
      <c r="E3" s="41" t="s">
        <v>191</v>
      </c>
      <c r="F3" s="47"/>
      <c r="G3" s="42" t="s">
        <v>146</v>
      </c>
      <c r="H3" s="47"/>
      <c r="I3" s="41" t="s">
        <v>40</v>
      </c>
    </row>
    <row r="4" spans="1:9" ht="13" x14ac:dyDescent="0.25">
      <c r="A4" s="45" t="s">
        <v>190</v>
      </c>
      <c r="B4" s="46"/>
      <c r="C4" s="41" t="s">
        <v>237</v>
      </c>
      <c r="D4" s="47"/>
      <c r="E4" s="45" t="s">
        <v>189</v>
      </c>
      <c r="F4" s="44"/>
      <c r="G4" s="42" t="s">
        <v>147</v>
      </c>
      <c r="H4" s="47"/>
      <c r="I4" s="41" t="s">
        <v>188</v>
      </c>
    </row>
    <row r="5" spans="1:9" ht="13" x14ac:dyDescent="0.25">
      <c r="A5" s="45" t="s">
        <v>163</v>
      </c>
      <c r="B5" s="46"/>
      <c r="C5" s="41" t="s">
        <v>36</v>
      </c>
      <c r="D5" s="47"/>
      <c r="E5" s="45" t="s">
        <v>187</v>
      </c>
      <c r="F5" s="44"/>
      <c r="G5" s="42" t="s">
        <v>152</v>
      </c>
      <c r="H5" s="47"/>
      <c r="I5" s="41" t="s">
        <v>41</v>
      </c>
    </row>
    <row r="6" spans="1:9" ht="37.5" x14ac:dyDescent="0.25">
      <c r="A6" s="45" t="s">
        <v>35</v>
      </c>
      <c r="B6" s="46"/>
      <c r="C6" s="41" t="s">
        <v>159</v>
      </c>
      <c r="D6" s="47"/>
      <c r="E6" s="45" t="s">
        <v>185</v>
      </c>
      <c r="F6" s="44"/>
      <c r="G6" s="42" t="s">
        <v>144</v>
      </c>
      <c r="H6" s="47"/>
      <c r="I6" s="41" t="s">
        <v>184</v>
      </c>
    </row>
    <row r="7" spans="1:9" ht="25" x14ac:dyDescent="0.25">
      <c r="A7" s="45" t="s">
        <v>168</v>
      </c>
      <c r="B7" s="46"/>
      <c r="C7" s="41"/>
      <c r="D7" s="47"/>
      <c r="E7" s="45" t="s">
        <v>32</v>
      </c>
      <c r="F7" s="44"/>
      <c r="G7" s="42" t="s">
        <v>151</v>
      </c>
      <c r="H7" s="47"/>
      <c r="I7" s="41" t="s">
        <v>182</v>
      </c>
    </row>
    <row r="8" spans="1:9" ht="13" x14ac:dyDescent="0.25">
      <c r="A8" s="33" t="s">
        <v>160</v>
      </c>
      <c r="B8" s="46"/>
      <c r="C8" s="41"/>
      <c r="D8" s="47"/>
      <c r="E8" s="45" t="s">
        <v>180</v>
      </c>
      <c r="F8" s="44"/>
      <c r="G8" s="42" t="s">
        <v>149</v>
      </c>
      <c r="H8" s="47"/>
      <c r="I8" s="41" t="s">
        <v>179</v>
      </c>
    </row>
    <row r="9" spans="1:9" ht="25" x14ac:dyDescent="0.25">
      <c r="A9" s="45" t="s">
        <v>186</v>
      </c>
      <c r="B9" s="46"/>
      <c r="C9" s="41"/>
      <c r="D9" s="47"/>
      <c r="E9" s="45" t="s">
        <v>210</v>
      </c>
      <c r="F9" s="44"/>
      <c r="G9" s="42" t="s">
        <v>148</v>
      </c>
      <c r="I9" s="41" t="s">
        <v>176</v>
      </c>
    </row>
    <row r="10" spans="1:9" ht="13" x14ac:dyDescent="0.25">
      <c r="A10" s="33" t="s">
        <v>161</v>
      </c>
      <c r="B10" s="46"/>
      <c r="E10" s="45" t="s">
        <v>38</v>
      </c>
      <c r="F10" s="44"/>
      <c r="G10" s="42" t="s">
        <v>156</v>
      </c>
      <c r="I10" s="41" t="s">
        <v>173</v>
      </c>
    </row>
    <row r="11" spans="1:9" ht="25" x14ac:dyDescent="0.25">
      <c r="A11" s="45" t="s">
        <v>183</v>
      </c>
      <c r="B11" s="46"/>
      <c r="E11" s="45" t="s">
        <v>177</v>
      </c>
      <c r="F11" s="44"/>
      <c r="G11" s="42" t="s">
        <v>150</v>
      </c>
      <c r="I11" s="41" t="s">
        <v>171</v>
      </c>
    </row>
    <row r="12" spans="1:9" ht="25" x14ac:dyDescent="0.25">
      <c r="A12" s="45" t="s">
        <v>165</v>
      </c>
      <c r="B12" s="46"/>
      <c r="E12" s="45" t="s">
        <v>174</v>
      </c>
      <c r="F12" s="44"/>
      <c r="G12" s="42" t="s">
        <v>155</v>
      </c>
      <c r="I12" s="33" t="s">
        <v>159</v>
      </c>
    </row>
    <row r="13" spans="1:9" ht="25" x14ac:dyDescent="0.25">
      <c r="A13" s="45" t="s">
        <v>181</v>
      </c>
      <c r="B13" s="46"/>
      <c r="E13" s="45" t="s">
        <v>33</v>
      </c>
      <c r="F13" s="44"/>
      <c r="G13" s="42" t="s">
        <v>157</v>
      </c>
    </row>
    <row r="14" spans="1:9" ht="25" x14ac:dyDescent="0.25">
      <c r="A14" s="45" t="s">
        <v>178</v>
      </c>
      <c r="B14" s="44"/>
      <c r="E14" s="45" t="s">
        <v>169</v>
      </c>
      <c r="F14" s="44"/>
      <c r="G14" s="42" t="s">
        <v>154</v>
      </c>
    </row>
    <row r="15" spans="1:9" x14ac:dyDescent="0.25">
      <c r="A15" s="45" t="s">
        <v>175</v>
      </c>
      <c r="B15" s="44"/>
      <c r="E15" s="45" t="s">
        <v>167</v>
      </c>
      <c r="F15" s="44"/>
      <c r="G15" s="42" t="s">
        <v>153</v>
      </c>
    </row>
    <row r="16" spans="1:9" ht="25" x14ac:dyDescent="0.25">
      <c r="A16" s="45" t="s">
        <v>172</v>
      </c>
      <c r="E16" s="45" t="s">
        <v>164</v>
      </c>
      <c r="G16" s="42" t="s">
        <v>34</v>
      </c>
    </row>
    <row r="17" spans="1:7" x14ac:dyDescent="0.25">
      <c r="A17" s="45" t="s">
        <v>170</v>
      </c>
      <c r="E17" s="45" t="s">
        <v>162</v>
      </c>
      <c r="G17" s="42" t="s">
        <v>159</v>
      </c>
    </row>
    <row r="18" spans="1:7" x14ac:dyDescent="0.25">
      <c r="A18" s="45" t="s">
        <v>166</v>
      </c>
      <c r="E18" s="33" t="s">
        <v>159</v>
      </c>
    </row>
    <row r="19" spans="1:7" x14ac:dyDescent="0.25">
      <c r="A19" s="33" t="s">
        <v>159</v>
      </c>
      <c r="E19" s="33" t="s">
        <v>34</v>
      </c>
    </row>
  </sheetData>
  <sortState xmlns:xlrd2="http://schemas.microsoft.com/office/spreadsheetml/2017/richdata2"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24dfb7-a69e-40eb-b94f-44b9ca9c25ed"/>
    <ma1e1476e2da4a8285b0d5a6fb6eb3aa xmlns="2e24dfb7-a69e-40eb-b94f-44b9ca9c25ed">
      <Terms xmlns="http://schemas.microsoft.com/office/infopath/2007/PartnerControls"/>
    </ma1e1476e2da4a8285b0d5a6fb6eb3aa>
    <f10b98357e764668b22ca9b99f636a05 xmlns="2e24dfb7-a69e-40eb-b94f-44b9ca9c25ed">
      <Terms xmlns="http://schemas.microsoft.com/office/infopath/2007/PartnerControls"/>
    </f10b98357e764668b22ca9b99f636a05>
    <j7485b05011b4e2182e290ceca5b3b39 xmlns="2e24dfb7-a69e-40eb-b94f-44b9ca9c25ed">
      <Terms xmlns="http://schemas.microsoft.com/office/infopath/2007/PartnerControls"/>
    </j7485b05011b4e2182e290ceca5b3b39>
    <_dlc_DocId xmlns="660eae09-7e71-49fd-b685-1710e5678a34">K2UPQHYVSZU4-37777433-11275</_dlc_DocId>
    <_dlc_DocIdUrl xmlns="660eae09-7e71-49fd-b685-1710e5678a34">
      <Url>https://ukri.sharepoint.com/sites/og_data-mi-Analysis/_layouts/15/DocIdRedir.aspx?ID=K2UPQHYVSZU4-37777433-11275</Url>
      <Description>K2UPQHYVSZU4-37777433-11275</Description>
    </_dlc_DocIdUrl>
  </documentManagement>
</p: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f5dd817-92c5-4985-aefa-795407915ae2" ContentTypeId="0x01010070578BAA2FD0B349B2A10FB98530B930"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UKRI Document" ma:contentTypeID="0x01010070578BAA2FD0B349B2A10FB98530B9300014E95DEA26A27047AA11C5C5BDB881E4" ma:contentTypeVersion="8" ma:contentTypeDescription="Create a new document." ma:contentTypeScope="" ma:versionID="b19bec9dd5c18a0075b7efe94b22325e">
  <xsd:schema xmlns:xsd="http://www.w3.org/2001/XMLSchema" xmlns:xs="http://www.w3.org/2001/XMLSchema" xmlns:p="http://schemas.microsoft.com/office/2006/metadata/properties" xmlns:ns2="2e24dfb7-a69e-40eb-b94f-44b9ca9c25ed" xmlns:ns3="660eae09-7e71-49fd-b685-1710e5678a34" targetNamespace="http://schemas.microsoft.com/office/2006/metadata/properties" ma:root="true" ma:fieldsID="dcfa20c4ec4a2ac6b4c08798184ccb65" ns2:_="" ns3:_="">
    <xsd:import namespace="2e24dfb7-a69e-40eb-b94f-44b9ca9c25ed"/>
    <xsd:import namespace="660eae09-7e71-49fd-b685-1710e5678a34"/>
    <xsd:element name="properties">
      <xsd:complexType>
        <xsd:sequence>
          <xsd:element name="documentManagement">
            <xsd:complexType>
              <xsd:all>
                <xsd:element ref="ns2:j7485b05011b4e2182e290ceca5b3b39" minOccurs="0"/>
                <xsd:element ref="ns2:TaxCatchAll" minOccurs="0"/>
                <xsd:element ref="ns2:TaxCatchAllLabel" minOccurs="0"/>
                <xsd:element ref="ns2:f10b98357e764668b22ca9b99f636a05" minOccurs="0"/>
                <xsd:element ref="ns2:ma1e1476e2da4a8285b0d5a6fb6eb3a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j7485b05011b4e2182e290ceca5b3b39" ma:index="8" nillable="true" ma:taxonomy="true" ma:internalName="j7485b05011b4e2182e290ceca5b3b39" ma:taxonomyFieldName="SecurityClassification" ma:displayName="Security Classification" ma:fieldId="{37485b05-011b-4e21-82e2-90ceca5b3b39}" ma:sspId="2f5dd817-92c5-4985-aefa-795407915ae2" ma:termSetId="89e39cdb-ce08-4b2d-995a-7da2412f238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4db5700-109b-4c74-b600-4766fdf935f3}" ma:internalName="TaxCatchAll" ma:showField="CatchAllData" ma:web="660eae09-7e71-49fd-b685-1710e5678a3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4db5700-109b-4c74-b600-4766fdf935f3}" ma:internalName="TaxCatchAllLabel" ma:readOnly="true" ma:showField="CatchAllDataLabel" ma:web="660eae09-7e71-49fd-b685-1710e5678a34">
      <xsd:complexType>
        <xsd:complexContent>
          <xsd:extension base="dms:MultiChoiceLookup">
            <xsd:sequence>
              <xsd:element name="Value" type="dms:Lookup" maxOccurs="unbounded" minOccurs="0" nillable="true"/>
            </xsd:sequence>
          </xsd:extension>
        </xsd:complexContent>
      </xsd:complexType>
    </xsd:element>
    <xsd:element name="f10b98357e764668b22ca9b99f636a05" ma:index="12" nillable="true" ma:taxonomy="true" ma:internalName="f10b98357e764668b22ca9b99f636a05" ma:taxonomyFieldName="DocumentType" ma:displayName="Document Type" ma:fieldId="{f10b9835-7e76-4668-b22c-a9b99f636a05}" ma:sspId="2f5dd817-92c5-4985-aefa-795407915ae2" ma:termSetId="8f21a149-e382-4987-aff3-e529ede7ffdc" ma:anchorId="00000000-0000-0000-0000-000000000000" ma:open="false" ma:isKeyword="false">
      <xsd:complexType>
        <xsd:sequence>
          <xsd:element ref="pc:Terms" minOccurs="0" maxOccurs="1"/>
        </xsd:sequence>
      </xsd:complexType>
    </xsd:element>
    <xsd:element name="ma1e1476e2da4a8285b0d5a6fb6eb3aa" ma:index="14" nillable="true" ma:taxonomy="true" ma:internalName="ma1e1476e2da4a8285b0d5a6fb6eb3aa" ma:taxonomyFieldName="DocOriginBU" ma:displayName="Business Unit Origin" ma:default="" ma:fieldId="{6a1e1476-e2da-4a82-85b0-d5a6fb6eb3aa}" ma:sspId="2f5dd817-92c5-4985-aefa-795407915ae2" ma:termSetId="4b73e7db-9d2f-4f87-833c-b0527d80970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0eae09-7e71-49fd-b685-1710e5678a34"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6DCC0-04EB-45CF-9CCF-4734B554EE64}">
  <ds:schemaRefs>
    <ds:schemaRef ds:uri="http://schemas.microsoft.com/office/2006/documentManagement/types"/>
    <ds:schemaRef ds:uri="http://purl.org/dc/elements/1.1/"/>
    <ds:schemaRef ds:uri="http://schemas.microsoft.com/office/infopath/2007/PartnerControls"/>
    <ds:schemaRef ds:uri="http://purl.org/dc/terms/"/>
    <ds:schemaRef ds:uri="660eae09-7e71-49fd-b685-1710e5678a34"/>
    <ds:schemaRef ds:uri="http://schemas.openxmlformats.org/package/2006/metadata/core-properties"/>
    <ds:schemaRef ds:uri="2e24dfb7-a69e-40eb-b94f-44b9ca9c25e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C866C73-46BB-45C3-877C-174E0D6281F6}">
  <ds:schemaRefs>
    <ds:schemaRef ds:uri="http://schemas.microsoft.com/office/2006/metadata/customXsn"/>
  </ds:schemaRefs>
</ds:datastoreItem>
</file>

<file path=customXml/itemProps3.xml><?xml version="1.0" encoding="utf-8"?>
<ds:datastoreItem xmlns:ds="http://schemas.openxmlformats.org/officeDocument/2006/customXml" ds:itemID="{0C9C04D2-825E-41E5-B57E-773435E3A024}">
  <ds:schemaRefs>
    <ds:schemaRef ds:uri="http://schemas.microsoft.com/sharepoint/v3/contenttype/forms"/>
  </ds:schemaRefs>
</ds:datastoreItem>
</file>

<file path=customXml/itemProps4.xml><?xml version="1.0" encoding="utf-8"?>
<ds:datastoreItem xmlns:ds="http://schemas.openxmlformats.org/officeDocument/2006/customXml" ds:itemID="{81156E49-45DB-4934-9B8E-6153F6694F81}">
  <ds:schemaRefs>
    <ds:schemaRef ds:uri="Microsoft.SharePoint.Taxonomy.ContentTypeSync"/>
  </ds:schemaRefs>
</ds:datastoreItem>
</file>

<file path=customXml/itemProps5.xml><?xml version="1.0" encoding="utf-8"?>
<ds:datastoreItem xmlns:ds="http://schemas.openxmlformats.org/officeDocument/2006/customXml" ds:itemID="{ADBB52B1-B3BA-4BCB-B0CC-2EFD445C1DCE}">
  <ds:schemaRefs>
    <ds:schemaRef ds:uri="http://schemas.microsoft.com/sharepoint/events"/>
  </ds:schemaRefs>
</ds:datastoreItem>
</file>

<file path=customXml/itemProps6.xml><?xml version="1.0" encoding="utf-8"?>
<ds:datastoreItem xmlns:ds="http://schemas.openxmlformats.org/officeDocument/2006/customXml" ds:itemID="{E479207B-21C0-42C1-9913-8A36162FA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24dfb7-a69e-40eb-b94f-44b9ca9c25ed"/>
    <ds:schemaRef ds:uri="660eae09-7e71-49fd-b685-1710e5678a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definitions</vt:lpstr>
      <vt:lpstr>Jisc APC template v4</vt:lpstr>
      <vt:lpstr>Discounts, memberships &amp; pre-pa</vt:lpstr>
      <vt:lpstr>RCUK compliance summary</vt:lpstr>
      <vt:lpstr>Constrained values</vt:lpstr>
      <vt:lpstr>'Jisc APC template v4'!Print_Area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Shamash</dc:creator>
  <cp:lastModifiedBy>Ramage, Lindsay</cp:lastModifiedBy>
  <cp:lastPrinted>2017-03-28T08:44:25Z</cp:lastPrinted>
  <dcterms:created xsi:type="dcterms:W3CDTF">2016-08-09T14:04:46Z</dcterms:created>
  <dcterms:modified xsi:type="dcterms:W3CDTF">2021-12-16T14:32:27Z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0x01010070578BAA2FD0B349B2A10FB98530B9300014E95DEA26A27047AA11C5C5BDB881E4</vt:lpwstr>
  </property>
  <property fmtid="{D5CDD505-2E9C-101B-9397-08002B2CF9AE}" pid="3" name="IsMyDocuments">
    <vt:bool>true</vt:bool>
  </property>
  <property fmtid="{D5CDD505-2E9C-101B-9397-08002B2CF9AE}" pid="4" name="AuthorIds_UIVersion_512">
    <vt:lpwstr>25</vt:lpwstr>
  </property>
  <property fmtid="{D5CDD505-2E9C-101B-9397-08002B2CF9AE}" pid="5" name="DocOriginBU">
    <vt:lpwstr/>
  </property>
  <property fmtid="{D5CDD505-2E9C-101B-9397-08002B2CF9AE}" pid="6" name="SecurityClassification">
    <vt:lpwstr/>
  </property>
  <property fmtid="{D5CDD505-2E9C-101B-9397-08002B2CF9AE}" pid="7" name="DocumentType">
    <vt:lpwstr/>
  </property>
  <property fmtid="{D5CDD505-2E9C-101B-9397-08002B2CF9AE}" pid="8" name="_dlc_DocIdItemGuid">
    <vt:lpwstr>7cfe49cb-9b47-458c-af53-3e81399c483a</vt:lpwstr>
  </property>
</Properties>
</file>